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updateLinks="never" autoCompressPictures="0"/>
  <mc:AlternateContent xmlns:mc="http://schemas.openxmlformats.org/markup-compatibility/2006">
    <mc:Choice Requires="x15">
      <x15ac:absPath xmlns:x15ac="http://schemas.microsoft.com/office/spreadsheetml/2010/11/ac" url="C:\Users\User\Dropbox\SEE YOU KG\2022\"/>
    </mc:Choice>
  </mc:AlternateContent>
  <xr:revisionPtr revIDLastSave="0" documentId="13_ncr:1_{1B193EBC-79EA-43DD-971C-237C55229CC7}" xr6:coauthVersionLast="47" xr6:coauthVersionMax="47" xr10:uidLastSave="{00000000-0000-0000-0000-000000000000}"/>
  <workbookProtection workbookAlgorithmName="SHA-512" workbookHashValue="DCXGKxVORZmhOzHzxhHgg+UsEe+xLTdEMKuzjHufTcdTdI6OxFoWt95JKeaT7nGVBPdn5cLlzIGTOCk/Xxi/Ew==" workbookSaltValue="k6ZlcBS6/JuntYx8TsbVgA==" workbookSpinCount="100000" lockStructure="1"/>
  <bookViews>
    <workbookView xWindow="300" yWindow="120" windowWidth="14400" windowHeight="16605" xr2:uid="{00000000-000D-0000-FFFF-FFFF00000000}"/>
  </bookViews>
  <sheets>
    <sheet name="Datenblatt" sheetId="1" r:id="rId1"/>
    <sheet name="Rechnung" sheetId="2" state="hidden" r:id="rId2"/>
    <sheet name="Einnahmenaufteilung" sheetId="3" state="hidden" r:id="rId3"/>
    <sheet name="Auswahl" sheetId="4" state="hidden" r:id="rId4"/>
  </sheets>
  <definedNames>
    <definedName name="Auswahl">Auswahl!$A$2:$A$26</definedName>
    <definedName name="_xlnm.Print_Area" localSheetId="0">Datenblatt!$A$1:$O$148</definedName>
    <definedName name="_xlnm.Print_Area" localSheetId="2">Einnahmenaufteilung!$A$1:$H$67</definedName>
    <definedName name="_xlnm.Print_Area" localSheetId="1">Rechnung!$A$1:$P$67</definedName>
    <definedName name="janein">Auswahl!$C$2:$C$3</definedName>
    <definedName name="Kosten">Datenblatt!$K$11</definedName>
    <definedName name="Mahlzeit">Auswahl!$E$2:$E$4</definedName>
    <definedName name="Preis">Auswahl!$B$1:$B$3</definedName>
    <definedName name="Sport">Auswahl!$A$1:$A$26</definedName>
    <definedName name="Sport_4">Auswahl!$A$1:$A$29</definedName>
    <definedName name="Sport2011_4">Auswahl!$A$1:$A$29</definedName>
    <definedName name="Sportarten2011_4">Auswahl!$A$1:$A$29</definedName>
    <definedName name="Sportauswahl">Auswahl!$A$2:$A$26</definedName>
    <definedName name="Sportverlängerung">Auswahl!$F$2:$F$3</definedName>
    <definedName name="TA">Auswahl!$A$1:$A$26</definedName>
    <definedName name="Variante">Auswahl!$G$3:$G$4</definedName>
    <definedName name="VP_Verlängerung">Auswahl!$H$2:$H$3</definedName>
    <definedName name="Wochentag">Auswahl!$D$2:$D$9</definedName>
    <definedName name="Z_BB502E32_777D_49D7_B07D_A6D95373C831_.wvu.PrintArea" localSheetId="0" hidden="1">Datenblatt!$A$1:$O$148</definedName>
    <definedName name="Z_BB502E32_777D_49D7_B07D_A6D95373C831_.wvu.PrintArea" localSheetId="2" hidden="1">Einnahmenaufteilung!$A$1:$H$67</definedName>
    <definedName name="Z_BB502E32_777D_49D7_B07D_A6D95373C831_.wvu.PrintArea" localSheetId="1" hidden="1">Rechnung!$A$1:$P$67</definedName>
  </definedNames>
  <calcPr calcId="191029" concurrentCalc="0"/>
  <customWorkbookViews>
    <customWorkbookView name="PP - Persönliche Ansicht" guid="{BB502E32-777D-49D7-B07D-A6D95373C831}" mergeInterval="0" personalView="1" maximized="1" xWindow="-8" yWindow="-8" windowWidth="1936" windowHeight="118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81" i="1" l="1"/>
  <c r="G83" i="1"/>
  <c r="G87" i="1"/>
  <c r="L80" i="1"/>
  <c r="M83" i="1"/>
  <c r="L79" i="1"/>
  <c r="L82" i="1"/>
  <c r="L84" i="1"/>
  <c r="M10" i="1"/>
  <c r="L26" i="1"/>
  <c r="G79" i="1"/>
  <c r="G82" i="1"/>
  <c r="H79" i="1"/>
  <c r="I53" i="1"/>
  <c r="K24" i="1"/>
  <c r="G80" i="1"/>
  <c r="G84" i="1"/>
  <c r="G85" i="1"/>
  <c r="G86"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H94"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19" i="1"/>
  <c r="H118" i="1"/>
  <c r="H116" i="1"/>
  <c r="H115" i="1"/>
  <c r="H120" i="1"/>
  <c r="H117" i="1"/>
  <c r="H114" i="1"/>
  <c r="H113" i="1"/>
  <c r="H112" i="1"/>
  <c r="H111" i="1"/>
  <c r="H110" i="1"/>
  <c r="H109" i="1"/>
  <c r="H108" i="1"/>
  <c r="H107" i="1"/>
  <c r="H106" i="1"/>
  <c r="H105" i="1"/>
  <c r="H104" i="1"/>
  <c r="H103" i="1"/>
  <c r="H102" i="1"/>
  <c r="H101" i="1"/>
  <c r="H100" i="1"/>
  <c r="H99" i="1"/>
  <c r="H98" i="1"/>
  <c r="H97" i="1"/>
  <c r="H96" i="1"/>
  <c r="H95" i="1"/>
  <c r="H93" i="1"/>
  <c r="H92" i="1"/>
  <c r="H91" i="1"/>
  <c r="H90" i="1"/>
  <c r="H89" i="1"/>
  <c r="H88" i="1"/>
  <c r="H87" i="1"/>
  <c r="H86" i="1"/>
  <c r="H85" i="1"/>
  <c r="H84" i="1"/>
  <c r="H83" i="1"/>
  <c r="H82" i="1"/>
  <c r="H81" i="1"/>
  <c r="H80" i="1"/>
  <c r="K68" i="1"/>
  <c r="E118" i="3"/>
  <c r="E119" i="3"/>
  <c r="E120" i="3"/>
  <c r="E121" i="3"/>
  <c r="G121" i="3"/>
  <c r="F121" i="3"/>
  <c r="E114" i="3"/>
  <c r="E115" i="3"/>
  <c r="E116" i="3"/>
  <c r="E117" i="3"/>
  <c r="G117" i="3"/>
  <c r="F117" i="3"/>
  <c r="E110" i="3"/>
  <c r="E111" i="3"/>
  <c r="E112" i="3"/>
  <c r="E113" i="3"/>
  <c r="G113" i="3"/>
  <c r="F113" i="3"/>
  <c r="E106" i="3"/>
  <c r="E107" i="3"/>
  <c r="E108" i="3"/>
  <c r="E109" i="3"/>
  <c r="G109" i="3"/>
  <c r="F109" i="3"/>
  <c r="E98" i="3"/>
  <c r="E99" i="3"/>
  <c r="E100" i="3"/>
  <c r="E101" i="3"/>
  <c r="G101" i="3"/>
  <c r="F101" i="3"/>
  <c r="E97" i="3"/>
  <c r="E94" i="3"/>
  <c r="E95" i="3"/>
  <c r="E96" i="3"/>
  <c r="G96" i="3"/>
  <c r="F96" i="3"/>
  <c r="E89" i="3"/>
  <c r="E90" i="3"/>
  <c r="E92" i="3"/>
  <c r="E93" i="3"/>
  <c r="G93" i="3"/>
  <c r="F93" i="3"/>
  <c r="E84" i="3"/>
  <c r="E85" i="3"/>
  <c r="E88" i="3"/>
  <c r="G88" i="3"/>
  <c r="F88" i="3"/>
  <c r="E79" i="3"/>
  <c r="E80" i="3"/>
  <c r="E83" i="3"/>
  <c r="G83" i="3"/>
  <c r="F83" i="3"/>
  <c r="E74" i="3"/>
  <c r="E75" i="3"/>
  <c r="E76" i="3"/>
  <c r="E77" i="3"/>
  <c r="E78" i="3"/>
  <c r="G78" i="3"/>
  <c r="F78" i="3"/>
  <c r="E69" i="3"/>
  <c r="E70" i="3"/>
  <c r="E71" i="3"/>
  <c r="E72" i="3"/>
  <c r="E73" i="3"/>
  <c r="G73" i="3"/>
  <c r="F73" i="3"/>
  <c r="A19" i="2"/>
  <c r="N19" i="2"/>
  <c r="P19" i="2"/>
  <c r="A21" i="2"/>
  <c r="P21" i="2"/>
  <c r="K69" i="1"/>
  <c r="H37" i="2"/>
  <c r="M37" i="2"/>
  <c r="K66" i="1"/>
  <c r="K67" i="1"/>
  <c r="H38" i="2"/>
  <c r="M38" i="2"/>
  <c r="H39" i="2"/>
  <c r="M39" i="2"/>
  <c r="H69" i="1"/>
  <c r="H40" i="2"/>
  <c r="M40" i="2"/>
  <c r="K65" i="1"/>
  <c r="B37" i="2"/>
  <c r="G37" i="2"/>
  <c r="H65" i="1"/>
  <c r="B38" i="2"/>
  <c r="G38" i="2"/>
  <c r="H66" i="1"/>
  <c r="B39" i="2"/>
  <c r="G39" i="2"/>
  <c r="H67" i="1"/>
  <c r="B40" i="2"/>
  <c r="G40" i="2"/>
  <c r="H68" i="1"/>
  <c r="B41" i="2"/>
  <c r="G41" i="2"/>
  <c r="M41" i="2"/>
  <c r="P43" i="2"/>
  <c r="P18" i="2"/>
  <c r="P51" i="2"/>
  <c r="H6" i="3"/>
  <c r="B65" i="1"/>
  <c r="B66" i="1"/>
  <c r="B26" i="2"/>
  <c r="A7" i="3"/>
  <c r="E7" i="3"/>
  <c r="A9" i="3"/>
  <c r="E9" i="3"/>
  <c r="E8" i="3"/>
  <c r="E10" i="3"/>
  <c r="E11" i="3"/>
  <c r="G11" i="3"/>
  <c r="B67" i="1"/>
  <c r="B27" i="2"/>
  <c r="A12" i="3"/>
  <c r="E12" i="3"/>
  <c r="E13" i="3"/>
  <c r="E14" i="3"/>
  <c r="G14" i="3"/>
  <c r="B68" i="1"/>
  <c r="B28" i="2"/>
  <c r="B69" i="1"/>
  <c r="H28" i="2"/>
  <c r="A15" i="3"/>
  <c r="E15" i="3"/>
  <c r="B70" i="1"/>
  <c r="B29" i="2"/>
  <c r="A17" i="3"/>
  <c r="E17" i="3"/>
  <c r="A19" i="3"/>
  <c r="E19" i="3"/>
  <c r="E16" i="3"/>
  <c r="E18" i="3"/>
  <c r="E20" i="3"/>
  <c r="G20" i="3"/>
  <c r="A21" i="3"/>
  <c r="E21" i="3"/>
  <c r="E22" i="3"/>
  <c r="E23" i="3"/>
  <c r="G23" i="3"/>
  <c r="E65" i="1"/>
  <c r="H26" i="2"/>
  <c r="E66" i="1"/>
  <c r="H27" i="2"/>
  <c r="A24" i="3"/>
  <c r="E24" i="3"/>
  <c r="E25" i="3"/>
  <c r="G26" i="3"/>
  <c r="E67" i="1"/>
  <c r="E68" i="1"/>
  <c r="B30" i="2"/>
  <c r="A27" i="3"/>
  <c r="E27" i="3"/>
  <c r="E28" i="3"/>
  <c r="E29" i="3"/>
  <c r="E30" i="3"/>
  <c r="G30" i="3"/>
  <c r="A31" i="3"/>
  <c r="E31" i="3"/>
  <c r="E32" i="3"/>
  <c r="E33" i="3"/>
  <c r="G33" i="3"/>
  <c r="A34" i="3"/>
  <c r="E34" i="3"/>
  <c r="E35" i="3"/>
  <c r="G35" i="3"/>
  <c r="A36" i="3"/>
  <c r="E36" i="3"/>
  <c r="E37" i="3"/>
  <c r="E38" i="3"/>
  <c r="G38" i="3"/>
  <c r="A39" i="3"/>
  <c r="E39" i="3"/>
  <c r="E40" i="3"/>
  <c r="E41" i="3"/>
  <c r="E42" i="3"/>
  <c r="G42" i="3"/>
  <c r="A43" i="3"/>
  <c r="E43" i="3"/>
  <c r="E44" i="3"/>
  <c r="E45" i="3"/>
  <c r="G45" i="3"/>
  <c r="A46" i="3"/>
  <c r="E46" i="3"/>
  <c r="E47" i="3"/>
  <c r="G47" i="3"/>
  <c r="A46" i="2"/>
  <c r="A48" i="3"/>
  <c r="E48" i="3"/>
  <c r="E49" i="3"/>
  <c r="G49" i="3"/>
  <c r="A51" i="3"/>
  <c r="E51" i="3"/>
  <c r="E52" i="3"/>
  <c r="E53" i="3"/>
  <c r="E54" i="3"/>
  <c r="E55" i="3"/>
  <c r="G55" i="3"/>
  <c r="A56" i="3"/>
  <c r="E56" i="3"/>
  <c r="E57" i="3"/>
  <c r="E58" i="3"/>
  <c r="E59" i="3"/>
  <c r="G59" i="3"/>
  <c r="A60" i="3"/>
  <c r="E60" i="3"/>
  <c r="E61" i="3"/>
  <c r="E62" i="3"/>
  <c r="E63" i="3"/>
  <c r="G63" i="3"/>
  <c r="H64" i="3"/>
  <c r="G65" i="3"/>
  <c r="F65" i="3"/>
  <c r="K70" i="1"/>
  <c r="H29" i="2"/>
  <c r="B45" i="2"/>
  <c r="K53" i="1"/>
  <c r="N70" i="1"/>
  <c r="D57" i="1"/>
  <c r="P7" i="2"/>
  <c r="P47" i="2"/>
  <c r="P48" i="2"/>
  <c r="P49" i="2"/>
  <c r="P50" i="2"/>
  <c r="P55" i="2"/>
  <c r="P9" i="2"/>
  <c r="D53" i="1"/>
  <c r="K12" i="2"/>
  <c r="O13" i="2"/>
  <c r="D12" i="2"/>
  <c r="D14" i="2"/>
  <c r="D13" i="2"/>
  <c r="A129" i="3"/>
  <c r="F129" i="3"/>
  <c r="G129" i="3"/>
  <c r="H1" i="3"/>
  <c r="B129" i="3"/>
  <c r="A130" i="3"/>
  <c r="B130" i="3"/>
  <c r="F130" i="3"/>
  <c r="A131" i="3"/>
  <c r="B131" i="3"/>
  <c r="F131" i="3"/>
  <c r="A132" i="3"/>
  <c r="B132" i="3"/>
  <c r="F132" i="3"/>
  <c r="P8" i="2"/>
  <c r="P10" i="2"/>
  <c r="D1" i="3"/>
  <c r="G130" i="3"/>
  <c r="G131" i="3"/>
  <c r="G132" i="3"/>
</calcChain>
</file>

<file path=xl/sharedStrings.xml><?xml version="1.0" encoding="utf-8"?>
<sst xmlns="http://schemas.openxmlformats.org/spreadsheetml/2006/main" count="421" uniqueCount="275">
  <si>
    <t>Verlängerungsmöglichkeiten:</t>
  </si>
  <si>
    <t>KW:</t>
  </si>
  <si>
    <t>von:</t>
  </si>
  <si>
    <t>bis:</t>
  </si>
  <si>
    <t>Schule:</t>
  </si>
  <si>
    <t>Ankunft:</t>
  </si>
  <si>
    <t>Abfahrt:</t>
  </si>
  <si>
    <t>(Uhrzeit)</t>
  </si>
  <si>
    <t>Montag</t>
  </si>
  <si>
    <t>Mittagessen</t>
  </si>
  <si>
    <t>Freitag</t>
  </si>
  <si>
    <t>Frühstück</t>
  </si>
  <si>
    <t>(Wochentag)</t>
  </si>
  <si>
    <t>(ME / AE)</t>
  </si>
  <si>
    <t>(FR / ME)</t>
  </si>
  <si>
    <t>Anzahl der SchülerInnen:</t>
  </si>
  <si>
    <t>Alter: ca.</t>
  </si>
  <si>
    <t>KursleiterIn:</t>
  </si>
  <si>
    <t>priv. Handy:</t>
  </si>
  <si>
    <t>priv. Email:</t>
  </si>
  <si>
    <t>Begleitlehrer:</t>
  </si>
  <si>
    <t>Verpflegung bei:</t>
  </si>
  <si>
    <t>SU</t>
  </si>
  <si>
    <t>MB/V1</t>
  </si>
  <si>
    <t>OX</t>
  </si>
  <si>
    <t>TE/B</t>
  </si>
  <si>
    <t>SE</t>
  </si>
  <si>
    <t>MB/V2</t>
  </si>
  <si>
    <t>BV</t>
  </si>
  <si>
    <t>KJ</t>
  </si>
  <si>
    <t>GO</t>
  </si>
  <si>
    <t>no sports</t>
  </si>
  <si>
    <t>Namensliste / Sportauswahl</t>
  </si>
  <si>
    <t xml:space="preserve">Tragen sie bitte die Sportauswahl nur aus der DropDown Liste  </t>
  </si>
  <si>
    <t>oder mit den vorgesehenen Abkürzungen ein.</t>
  </si>
  <si>
    <t>(automatische Datenerfassung)</t>
  </si>
  <si>
    <t>Surfen</t>
  </si>
  <si>
    <t>Beachvolleyb.</t>
  </si>
  <si>
    <t>Segeln</t>
  </si>
  <si>
    <t>Sportarten, die mit Aufpreis verbunden sind:</t>
  </si>
  <si>
    <t>Klettern</t>
  </si>
  <si>
    <t>Golf</t>
  </si>
  <si>
    <t>Outdoor X</t>
  </si>
  <si>
    <t>Kajak</t>
  </si>
  <si>
    <t>Zahl</t>
  </si>
  <si>
    <t>Name</t>
  </si>
  <si>
    <t>Danke</t>
  </si>
  <si>
    <t>SEE YOU</t>
  </si>
  <si>
    <t>in Millstatt</t>
  </si>
  <si>
    <t>Peter &amp; Peter</t>
  </si>
  <si>
    <t>Reisebüro</t>
  </si>
  <si>
    <t>(Im Auftrag aller beteiligten Firmen)</t>
  </si>
  <si>
    <t>Einzel</t>
  </si>
  <si>
    <t>GESAMT</t>
  </si>
  <si>
    <t>Sport im Rahmen des "All-inclusive" - Pakets</t>
  </si>
  <si>
    <t>Tennis Kurs A</t>
  </si>
  <si>
    <t>Beachvolleyball</t>
  </si>
  <si>
    <t xml:space="preserve">                         </t>
  </si>
  <si>
    <t>Wassersport V1 Surfen</t>
  </si>
  <si>
    <t>Wassersport V2 Segeln</t>
  </si>
  <si>
    <t>Mountainbikestation</t>
  </si>
  <si>
    <t>Gesamtbetrag</t>
  </si>
  <si>
    <t>Zahlung:</t>
  </si>
  <si>
    <t xml:space="preserve">    - Restsumme in bar</t>
  </si>
  <si>
    <t>Anzahlung</t>
  </si>
  <si>
    <t>Restbetrag</t>
  </si>
  <si>
    <t>Wir freuen uns, dass Sie Ihre Sportwoche in Millstatt verbracht haben, hoffen, dass Sie zufrieden waren und wir Sie wieder in Millstatt begrüßen dürfen. Danke im Namen der gewählten Unterkunft und der Sportveranstalter.</t>
  </si>
  <si>
    <t>Einnahmenaufteilung</t>
  </si>
  <si>
    <t>Betrieb</t>
  </si>
  <si>
    <t>Produkt</t>
  </si>
  <si>
    <t>Preis</t>
  </si>
  <si>
    <t>Betrag</t>
  </si>
  <si>
    <t>Auszahlung</t>
  </si>
  <si>
    <t>Einnahmen</t>
  </si>
  <si>
    <t>Kurs A</t>
  </si>
  <si>
    <t>Einzeltag</t>
  </si>
  <si>
    <t>Kurs B</t>
  </si>
  <si>
    <t>Skonto</t>
  </si>
  <si>
    <t>Kurs</t>
  </si>
  <si>
    <t>MB</t>
  </si>
  <si>
    <t>Verleih</t>
  </si>
  <si>
    <t>Grarf</t>
  </si>
  <si>
    <t>Hanser</t>
  </si>
  <si>
    <t>Bogdan</t>
  </si>
  <si>
    <t>Pech</t>
  </si>
  <si>
    <t>Outdoor X.</t>
  </si>
  <si>
    <t>Schön</t>
  </si>
  <si>
    <t>Schnuppertag</t>
  </si>
  <si>
    <t>normal</t>
  </si>
  <si>
    <t>Einzelst.</t>
  </si>
  <si>
    <t>Golfclub</t>
  </si>
  <si>
    <t>4 VP</t>
  </si>
  <si>
    <t>Essen</t>
  </si>
  <si>
    <t>Freiplatz</t>
  </si>
  <si>
    <t>4 x ME/AE</t>
  </si>
  <si>
    <t>1 x Essen</t>
  </si>
  <si>
    <t>Card</t>
  </si>
  <si>
    <t>3 Tage</t>
  </si>
  <si>
    <t>1 Tag</t>
  </si>
  <si>
    <t>Auszahlungen</t>
  </si>
  <si>
    <t>Parkschl.</t>
  </si>
  <si>
    <t>Nockalm</t>
  </si>
  <si>
    <t>Steindl</t>
  </si>
  <si>
    <t>Pleikner</t>
  </si>
  <si>
    <t>Strobl Brig.</t>
  </si>
  <si>
    <t>4 N/F</t>
  </si>
  <si>
    <t>Petersenhof</t>
  </si>
  <si>
    <t>Verpflegung</t>
  </si>
  <si>
    <t>Columbia</t>
  </si>
  <si>
    <t>Extrazahlungen / Abzug</t>
  </si>
  <si>
    <t>kein</t>
  </si>
  <si>
    <t>ja / nein</t>
  </si>
  <si>
    <t>Wochentag</t>
  </si>
  <si>
    <t>Mahlzeit</t>
  </si>
  <si>
    <t>Sportverlängerung</t>
  </si>
  <si>
    <t>VP Verlängerung</t>
  </si>
  <si>
    <t>ja</t>
  </si>
  <si>
    <t>nein</t>
  </si>
  <si>
    <t>Dienstag</t>
  </si>
  <si>
    <t>Mittwoch</t>
  </si>
  <si>
    <t>Abendessen</t>
  </si>
  <si>
    <t>Donnerstag</t>
  </si>
  <si>
    <t>Samstag</t>
  </si>
  <si>
    <t>Sonntag</t>
  </si>
  <si>
    <t>männl.:</t>
  </si>
  <si>
    <t>weibl.:</t>
  </si>
  <si>
    <t>OX*</t>
  </si>
  <si>
    <t>KJ*</t>
  </si>
  <si>
    <t>Gesamt:</t>
  </si>
  <si>
    <t>Funweek Classic</t>
  </si>
  <si>
    <t>TE/B*</t>
  </si>
  <si>
    <t>Aufpreis</t>
  </si>
  <si>
    <t>Bikestation (Mountainbike)</t>
  </si>
  <si>
    <t>Bikestation (Trendsport)</t>
  </si>
  <si>
    <t>Golf*</t>
  </si>
  <si>
    <t>Rechnung</t>
  </si>
  <si>
    <t>Unterkunft / Verpflegung</t>
  </si>
  <si>
    <t>Gesamt</t>
  </si>
  <si>
    <t>Reitstall Sappl</t>
  </si>
  <si>
    <t xml:space="preserve">Millstatt, </t>
  </si>
  <si>
    <t>(Sportbeteiligung)</t>
  </si>
  <si>
    <t>kein Sport</t>
  </si>
  <si>
    <r>
      <t xml:space="preserve">    - Restsumme </t>
    </r>
    <r>
      <rPr>
        <b/>
        <sz val="16"/>
        <color indexed="8"/>
        <rFont val="Calibri"/>
        <family val="2"/>
      </rPr>
      <t>unmittelbar</t>
    </r>
    <r>
      <rPr>
        <sz val="16"/>
        <color indexed="8"/>
        <rFont val="Calibri"/>
        <family val="2"/>
      </rPr>
      <t xml:space="preserve"> nach Kursende per Erlagschein</t>
    </r>
  </si>
  <si>
    <t>0676 5009573</t>
  </si>
  <si>
    <t>0676 4254513</t>
  </si>
  <si>
    <t>……..</t>
  </si>
  <si>
    <t>Döbriach</t>
  </si>
  <si>
    <t>V1</t>
  </si>
  <si>
    <t>V2</t>
  </si>
  <si>
    <t>Granitzer</t>
  </si>
  <si>
    <t>V1…</t>
  </si>
  <si>
    <t>Marge</t>
  </si>
  <si>
    <t>Kaiser Franz Josef</t>
  </si>
  <si>
    <t>Schulsportwochen in Millstatt</t>
  </si>
  <si>
    <t>enthaltende Ust</t>
  </si>
  <si>
    <t>Tenniscenter KG</t>
  </si>
  <si>
    <t>BV KG</t>
  </si>
  <si>
    <t>Umundum</t>
  </si>
  <si>
    <t>Personen</t>
  </si>
  <si>
    <t>bis</t>
  </si>
  <si>
    <t>Strasse:</t>
  </si>
  <si>
    <t>PLZ/Ort:</t>
  </si>
  <si>
    <t>*mit Aufpreis verbunden</t>
  </si>
  <si>
    <t>z. Hd.:</t>
  </si>
  <si>
    <t>SEE YOU PuP UG &amp;CoKG</t>
  </si>
  <si>
    <t>9020 Klagenfurt, St. Veiterstraße 111, www.schulsport.com, info@schulsport, UID: ATU67055401, FN: 373264v LG Klagenfurt</t>
  </si>
  <si>
    <t>Seemüllnerhaus Strobl</t>
  </si>
  <si>
    <t>Pesentheinerhof</t>
  </si>
  <si>
    <t>Hotel Kaiser Franz Josef</t>
  </si>
  <si>
    <t>Familienhotel Steindl</t>
  </si>
  <si>
    <t>Zimmerliste:</t>
  </si>
  <si>
    <t>Quartier:</t>
  </si>
  <si>
    <t>Verpflegung:</t>
  </si>
  <si>
    <t>Sonderwünsche:</t>
  </si>
  <si>
    <t>TE/A</t>
  </si>
  <si>
    <t>TE/F</t>
  </si>
  <si>
    <t>Tennis Anfänger</t>
  </si>
  <si>
    <t>Tennis Fortgeschrittene</t>
  </si>
  <si>
    <t>RE / Sappl Anfänger</t>
  </si>
  <si>
    <t>RE/F/S</t>
  </si>
  <si>
    <t>RE / Sappl fortgeschritten</t>
  </si>
  <si>
    <t>RE/A/S</t>
  </si>
  <si>
    <r>
      <t>RE / Sappl/</t>
    </r>
    <r>
      <rPr>
        <sz val="10"/>
        <color indexed="8"/>
        <rFont val="Cambria"/>
        <family val="1"/>
      </rPr>
      <t>fort</t>
    </r>
    <r>
      <rPr>
        <sz val="14"/>
        <color indexed="8"/>
        <rFont val="Cambria"/>
        <family val="1"/>
      </rPr>
      <t>*</t>
    </r>
  </si>
  <si>
    <r>
      <t>RE / Sappl/</t>
    </r>
    <r>
      <rPr>
        <sz val="10"/>
        <color indexed="8"/>
        <rFont val="Cambria"/>
        <family val="1"/>
      </rPr>
      <t>Anf</t>
    </r>
    <r>
      <rPr>
        <sz val="14"/>
        <color indexed="8"/>
        <rFont val="Cambria"/>
        <family val="1"/>
      </rPr>
      <t>*</t>
    </r>
  </si>
  <si>
    <r>
      <t>TE/</t>
    </r>
    <r>
      <rPr>
        <sz val="10"/>
        <color indexed="8"/>
        <rFont val="Cambria"/>
        <family val="1"/>
      </rPr>
      <t>Anf.</t>
    </r>
  </si>
  <si>
    <r>
      <t>TE/</t>
    </r>
    <r>
      <rPr>
        <sz val="10"/>
        <color indexed="8"/>
        <rFont val="Cambria"/>
        <family val="1"/>
      </rPr>
      <t>fortg.</t>
    </r>
  </si>
  <si>
    <t>FW/Cl</t>
  </si>
  <si>
    <t>4 Tage SchülerInnen</t>
  </si>
  <si>
    <t>Tennis Kleingruppe</t>
  </si>
  <si>
    <t>Barzahlung</t>
  </si>
  <si>
    <t>Beachvolleybal KG</t>
  </si>
  <si>
    <t>All inclusive classic (= 1 Sportart)</t>
  </si>
  <si>
    <t xml:space="preserve">Wir haben uns mit unserer Klasse für Sportangebot "Classic" entschieden </t>
  </si>
  <si>
    <t>(siehe Prospekt und Preisblatt) und wählen die Variante:</t>
  </si>
  <si>
    <t>Alle angebotenen Sportarten wählbar</t>
  </si>
  <si>
    <t>242*</t>
  </si>
  <si>
    <t>262*</t>
  </si>
  <si>
    <t>251**</t>
  </si>
  <si>
    <t>271**</t>
  </si>
  <si>
    <t>Sport</t>
  </si>
  <si>
    <t>Variante</t>
  </si>
  <si>
    <r>
      <t xml:space="preserve">Beginn und Ende der VP </t>
    </r>
    <r>
      <rPr>
        <sz val="10"/>
        <color indexed="8"/>
        <rFont val="Cambria"/>
        <family val="1"/>
      </rPr>
      <t>(4 x: N/F, ME, AE)</t>
    </r>
    <r>
      <rPr>
        <sz val="14"/>
        <color indexed="8"/>
        <rFont val="Cambria"/>
        <family val="1"/>
      </rPr>
      <t>:</t>
    </r>
  </si>
  <si>
    <t>(Extramahlzeit bitte bei den Sonderwünschen angeben!)</t>
  </si>
  <si>
    <t>Hotel Alexanderhof</t>
  </si>
  <si>
    <t>im Quartier:</t>
  </si>
  <si>
    <t>Yoga</t>
  </si>
  <si>
    <t>YOGA</t>
  </si>
  <si>
    <t xml:space="preserve">Gesamtpreis </t>
  </si>
  <si>
    <t>(ohne evtl. Sportaufpreise)</t>
  </si>
  <si>
    <t>(Wir empfehlen: Sollten sie später als 12.00 ankommen, beginnen Sie bitte mit dem Abendessen)</t>
  </si>
  <si>
    <t>Bankverbindung: RAIBA Millstatt, IBAN: AT02 3947 9000 0013 0559, BIC: RZKTAT2K479</t>
  </si>
  <si>
    <r>
      <t xml:space="preserve">Tennis Kurs B / </t>
    </r>
    <r>
      <rPr>
        <sz val="10"/>
        <color indexed="8"/>
        <rFont val="Cambria"/>
        <family val="1"/>
      </rPr>
      <t>für Fortgeschrittene</t>
    </r>
  </si>
  <si>
    <t>Sportprogramm mit Aufpreis (inkl. Transfer)</t>
  </si>
  <si>
    <t>Bitte nehmen Sie wegen Sonderwünsche  (Vegetarier, Eiweißunverträglichkeit….)</t>
  </si>
  <si>
    <t>ca. 1 Monat vor Kursbeginn direkt Kontakt auf:</t>
  </si>
  <si>
    <t>Bitte nehmen Sie ca. 1 Monat vor Kursbeginn direkt mit dem Quartier Kontakt auf:</t>
  </si>
  <si>
    <t>4 Tage Lehrer (Nächtigung ohne Frühstück im EZ)</t>
  </si>
  <si>
    <t>FW/Cl/Lama</t>
  </si>
  <si>
    <t>Funweek/Classic/Lama</t>
  </si>
  <si>
    <t>Reinisch</t>
  </si>
  <si>
    <t>Hotel Zanker</t>
  </si>
  <si>
    <t>Haus Kärnten / Döbriach</t>
  </si>
  <si>
    <t>Sport ausschließlich: Beachvolleyball, Tennis, Funweek, Dance)</t>
  </si>
  <si>
    <t>Sport am Freitag: 26 €</t>
  </si>
  <si>
    <t>Sportarten (bitte nicht ausfüllen !)</t>
  </si>
  <si>
    <t>Waterweek*</t>
  </si>
  <si>
    <t>Dancing</t>
  </si>
  <si>
    <t>KL alpin</t>
  </si>
  <si>
    <t>FW/Lama*</t>
  </si>
  <si>
    <t>Dance</t>
  </si>
  <si>
    <t>WW</t>
  </si>
  <si>
    <t>FW/Lama</t>
  </si>
  <si>
    <t>KL</t>
  </si>
  <si>
    <t>Music and Dance</t>
  </si>
  <si>
    <t>Sportarten, die im Preis Variante 2 enthalten sind:</t>
  </si>
  <si>
    <t>Klettern/alpin Döbriach</t>
  </si>
  <si>
    <t>Anzahl aller Lehrer:</t>
  </si>
  <si>
    <t>Waterweek</t>
  </si>
  <si>
    <t>Klettern alpin</t>
  </si>
  <si>
    <t>Funweek and Dance</t>
  </si>
  <si>
    <t>Dance / Yoga</t>
  </si>
  <si>
    <t>FW / Cl</t>
  </si>
  <si>
    <t>FW / Lama</t>
  </si>
  <si>
    <t>Waterweek KG</t>
  </si>
  <si>
    <t>Funweek and Dance KG</t>
  </si>
  <si>
    <t>Krabeterhof</t>
  </si>
  <si>
    <t xml:space="preserve">Rücklage Bad, Linienschiff  </t>
  </si>
  <si>
    <t>Pizzeria</t>
  </si>
  <si>
    <t>Alexanderhof</t>
  </si>
  <si>
    <t>1 Tag VP /44 €</t>
  </si>
  <si>
    <t>Camp Kinderfreunde</t>
  </si>
  <si>
    <t>2020-</t>
  </si>
  <si>
    <t>RE / Burgstalerhof*</t>
  </si>
  <si>
    <t>RE/ Burgstallerhof</t>
  </si>
  <si>
    <t>RE/B</t>
  </si>
  <si>
    <t xml:space="preserve">Neues Quartier in </t>
  </si>
  <si>
    <t>Appartments im Camp</t>
  </si>
  <si>
    <t>Kinderfreunde</t>
  </si>
  <si>
    <t xml:space="preserve">Eigener Strand (5 Gehminuten), Sportmöglichkeiten </t>
  </si>
  <si>
    <t xml:space="preserve">am Grundstück (Fussball, BV, BB, Tischtennis, </t>
  </si>
  <si>
    <t>Fahrräder, Kanus, Standup Paddeln)</t>
  </si>
  <si>
    <t>Pädagogische einrichtungen (Spielehaus, Bühne, etc)</t>
  </si>
  <si>
    <t>https://kinderfreunde.at/V/Kinderfreunde-Falkencamp-Doebriach/Das-Camp</t>
  </si>
  <si>
    <t>Reitstall Burgstallerhof</t>
  </si>
  <si>
    <t>Grundbetrag</t>
  </si>
  <si>
    <t>Aufpreise</t>
  </si>
  <si>
    <t>Gesamtpreis für die Gruppe (ohne BegleiterInnen)</t>
  </si>
  <si>
    <t>Preis/SchülerIn)</t>
  </si>
  <si>
    <t>Aufpreis:</t>
  </si>
  <si>
    <t>Datenblatt für Millstatt: Sportwoche 2022</t>
  </si>
  <si>
    <t>Variante 1 / 279 €: (nur für die gesamte Klasse möglich)</t>
  </si>
  <si>
    <t>Variante 2 / 293 €: (nur für die gesamte Klasse möglich):</t>
  </si>
  <si>
    <t>Pension Oasis</t>
  </si>
  <si>
    <r>
      <rPr>
        <b/>
        <vertAlign val="superscript"/>
        <sz val="11"/>
        <color rgb="FF00B050"/>
        <rFont val="Cambria"/>
        <family val="1"/>
      </rPr>
      <t>1)</t>
    </r>
    <r>
      <rPr>
        <b/>
        <sz val="11"/>
        <color rgb="FF00B050"/>
        <rFont val="Cambria"/>
        <family val="1"/>
      </rPr>
      <t xml:space="preserve"> je nach Termin, wie besprochen - wrd von uns ausgefüllt</t>
    </r>
  </si>
  <si>
    <t>minus Anzahlungsbetrag a 70 €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</si>
</sst>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8" formatCode="&quot;€&quot;\ #,##0.00;[Red]\-&quot;€&quot;\ #,##0.00"/>
    <numFmt numFmtId="164" formatCode="[$€-2]\ #,##0.00"/>
    <numFmt numFmtId="165" formatCode="&quot;€ &quot;#,##0.00"/>
    <numFmt numFmtId="166" formatCode="&quot;€ &quot;#,##0"/>
    <numFmt numFmtId="167" formatCode="hh:mm;@"/>
    <numFmt numFmtId="168" formatCode="dd/mm/yy;@"/>
    <numFmt numFmtId="169" formatCode="_-&quot;€ &quot;* #,##0.00_-;&quot;-€ &quot;* #,##0.00_-;_-&quot;€ &quot;* \-??_-;_-@_-"/>
    <numFmt numFmtId="170" formatCode="[$€-2]\ #,##0.00;[Red]\-[$€-2]\ #,##0.00"/>
    <numFmt numFmtId="171" formatCode="0_ ;[Red]\-0\ "/>
    <numFmt numFmtId="172" formatCode="#,##0.00&quot; €&quot;;[Red]\-#,##0.00&quot; €&quot;"/>
    <numFmt numFmtId="173" formatCode="0.00_ ;[Red]\-0.00\ "/>
    <numFmt numFmtId="174" formatCode="#,##0\ [$€-1];[Red]\-#,##0\ [$€-1]"/>
    <numFmt numFmtId="175" formatCode="&quot;€&quot;\ #,##0"/>
    <numFmt numFmtId="176" formatCode="&quot;€&quot;\ #,##0.00"/>
    <numFmt numFmtId="177" formatCode="0;[Red]0"/>
    <numFmt numFmtId="178" formatCode="#,##0\ &quot;€&quot;"/>
  </numFmts>
  <fonts count="119" x14ac:knownFonts="1">
    <font>
      <sz val="11"/>
      <color indexed="8"/>
      <name val="Calibri"/>
      <family val="2"/>
    </font>
    <font>
      <sz val="10"/>
      <name val="Arial"/>
      <family val="2"/>
    </font>
    <font>
      <sz val="11"/>
      <color indexed="8"/>
      <name val="Cambria"/>
      <family val="1"/>
    </font>
    <font>
      <b/>
      <sz val="24"/>
      <color indexed="8"/>
      <name val="Cambria"/>
      <family val="1"/>
    </font>
    <font>
      <sz val="24"/>
      <color indexed="8"/>
      <name val="Cambria"/>
      <family val="1"/>
    </font>
    <font>
      <sz val="18"/>
      <color indexed="8"/>
      <name val="Cambria"/>
      <family val="1"/>
    </font>
    <font>
      <b/>
      <sz val="14"/>
      <color indexed="8"/>
      <name val="Cambria"/>
      <family val="1"/>
    </font>
    <font>
      <b/>
      <sz val="12"/>
      <color indexed="8"/>
      <name val="Cambria"/>
      <family val="1"/>
    </font>
    <font>
      <sz val="12"/>
      <color indexed="8"/>
      <name val="Cambria"/>
      <family val="1"/>
    </font>
    <font>
      <b/>
      <sz val="11"/>
      <color indexed="8"/>
      <name val="Cambria"/>
      <family val="1"/>
    </font>
    <font>
      <sz val="8"/>
      <color indexed="8"/>
      <name val="Cambria"/>
      <family val="1"/>
    </font>
    <font>
      <sz val="14"/>
      <color indexed="8"/>
      <name val="Cambria"/>
      <family val="1"/>
    </font>
    <font>
      <sz val="9"/>
      <color indexed="8"/>
      <name val="Cambria"/>
      <family val="1"/>
    </font>
    <font>
      <b/>
      <sz val="8"/>
      <color indexed="8"/>
      <name val="Cambria"/>
      <family val="1"/>
    </font>
    <font>
      <sz val="10"/>
      <color indexed="8"/>
      <name val="Cambria"/>
      <family val="1"/>
    </font>
    <font>
      <sz val="7"/>
      <color indexed="8"/>
      <name val="Cambria"/>
      <family val="1"/>
    </font>
    <font>
      <sz val="10"/>
      <name val="Cambria"/>
      <family val="1"/>
    </font>
    <font>
      <i/>
      <sz val="10"/>
      <name val="Calibri"/>
      <family val="2"/>
    </font>
    <font>
      <b/>
      <sz val="10"/>
      <color indexed="18"/>
      <name val="Calibri"/>
      <family val="2"/>
    </font>
    <font>
      <b/>
      <sz val="10"/>
      <color indexed="52"/>
      <name val="Calibri"/>
      <family val="2"/>
    </font>
    <font>
      <b/>
      <sz val="9"/>
      <color indexed="52"/>
      <name val="Calibri"/>
      <family val="2"/>
    </font>
    <font>
      <sz val="10"/>
      <name val="Calibri"/>
      <family val="2"/>
    </font>
    <font>
      <b/>
      <sz val="16"/>
      <color indexed="8"/>
      <name val="Calibri"/>
      <family val="2"/>
    </font>
    <font>
      <sz val="12"/>
      <name val="Calibri"/>
      <family val="2"/>
    </font>
    <font>
      <sz val="10"/>
      <color indexed="50"/>
      <name val="Calibri"/>
      <family val="2"/>
    </font>
    <font>
      <sz val="12"/>
      <color indexed="8"/>
      <name val="Calibri"/>
      <family val="2"/>
    </font>
    <font>
      <sz val="11"/>
      <name val="Calibri"/>
      <family val="2"/>
    </font>
    <font>
      <b/>
      <sz val="14"/>
      <name val="Calibri"/>
      <family val="2"/>
    </font>
    <font>
      <i/>
      <sz val="14"/>
      <name val="Calibri"/>
      <family val="2"/>
    </font>
    <font>
      <i/>
      <sz val="8"/>
      <name val="Calibri"/>
      <family val="2"/>
    </font>
    <font>
      <b/>
      <sz val="18"/>
      <color indexed="18"/>
      <name val="Arial"/>
      <family val="2"/>
    </font>
    <font>
      <sz val="18"/>
      <name val="Arial"/>
      <family val="2"/>
    </font>
    <font>
      <sz val="10"/>
      <color indexed="18"/>
      <name val="Arial"/>
      <family val="2"/>
    </font>
    <font>
      <b/>
      <sz val="10"/>
      <color indexed="18"/>
      <name val="Arial"/>
      <family val="2"/>
    </font>
    <font>
      <b/>
      <sz val="14"/>
      <color indexed="18"/>
      <name val="Arial"/>
      <family val="2"/>
    </font>
    <font>
      <b/>
      <sz val="14"/>
      <color indexed="53"/>
      <name val="Arial"/>
      <family val="2"/>
    </font>
    <font>
      <sz val="14"/>
      <name val="Arial"/>
      <family val="2"/>
    </font>
    <font>
      <sz val="8"/>
      <name val="Arial"/>
      <family val="2"/>
    </font>
    <font>
      <sz val="12"/>
      <name val="Arial"/>
      <family val="2"/>
    </font>
    <font>
      <b/>
      <sz val="12"/>
      <name val="Arial"/>
      <family val="2"/>
    </font>
    <font>
      <b/>
      <sz val="10"/>
      <name val="Arial"/>
      <family val="2"/>
    </font>
    <font>
      <sz val="16"/>
      <name val="Arial"/>
      <family val="2"/>
    </font>
    <font>
      <b/>
      <sz val="16"/>
      <color indexed="10"/>
      <name val="Arial"/>
      <family val="2"/>
    </font>
    <font>
      <b/>
      <sz val="16"/>
      <color indexed="57"/>
      <name val="Arial"/>
      <family val="2"/>
    </font>
    <font>
      <b/>
      <sz val="16"/>
      <name val="Arial"/>
      <family val="2"/>
    </font>
    <font>
      <b/>
      <sz val="12"/>
      <color indexed="62"/>
      <name val="Arial"/>
      <family val="2"/>
    </font>
    <font>
      <b/>
      <sz val="12"/>
      <color indexed="12"/>
      <name val="Arial"/>
      <family val="2"/>
    </font>
    <font>
      <sz val="11"/>
      <color indexed="53"/>
      <name val="Cambria"/>
      <family val="1"/>
    </font>
    <font>
      <sz val="11"/>
      <color indexed="8"/>
      <name val="Calibri"/>
      <family val="2"/>
    </font>
    <font>
      <sz val="14"/>
      <name val="Cambria"/>
      <family val="1"/>
    </font>
    <font>
      <b/>
      <sz val="20"/>
      <color indexed="8"/>
      <name val="Cambria"/>
      <family val="1"/>
    </font>
    <font>
      <sz val="16"/>
      <color indexed="8"/>
      <name val="Copperplate Gothic Bold"/>
      <family val="2"/>
    </font>
    <font>
      <sz val="18"/>
      <color indexed="8"/>
      <name val="Copperplate Gothic Bold"/>
      <family val="2"/>
    </font>
    <font>
      <sz val="24"/>
      <color indexed="8"/>
      <name val="Copperplate Gothic Bold"/>
      <family val="2"/>
    </font>
    <font>
      <sz val="22"/>
      <color indexed="8"/>
      <name val="Copperplate Gothic Bold"/>
      <family val="2"/>
    </font>
    <font>
      <sz val="11"/>
      <name val="Cambria"/>
      <family val="1"/>
    </font>
    <font>
      <sz val="14"/>
      <color indexed="8"/>
      <name val="Calibri"/>
      <family val="2"/>
    </font>
    <font>
      <b/>
      <sz val="14"/>
      <color indexed="52"/>
      <name val="Calibri"/>
      <family val="2"/>
    </font>
    <font>
      <sz val="14"/>
      <color indexed="53"/>
      <name val="Calibri"/>
      <family val="2"/>
    </font>
    <font>
      <sz val="14"/>
      <color indexed="62"/>
      <name val="Calibri"/>
      <family val="2"/>
    </font>
    <font>
      <b/>
      <sz val="14"/>
      <color indexed="53"/>
      <name val="Calibri"/>
      <family val="2"/>
    </font>
    <font>
      <b/>
      <sz val="14"/>
      <color indexed="18"/>
      <name val="Calibri"/>
      <family val="2"/>
    </font>
    <font>
      <sz val="16"/>
      <color indexed="8"/>
      <name val="Calibri"/>
      <family val="2"/>
    </font>
    <font>
      <sz val="16"/>
      <name val="Calibri"/>
      <family val="2"/>
    </font>
    <font>
      <b/>
      <sz val="16"/>
      <color indexed="14"/>
      <name val="Calibri"/>
      <family val="2"/>
    </font>
    <font>
      <b/>
      <sz val="16"/>
      <color indexed="62"/>
      <name val="Calibri"/>
      <family val="2"/>
    </font>
    <font>
      <b/>
      <sz val="16"/>
      <color indexed="52"/>
      <name val="Calibri"/>
      <family val="2"/>
    </font>
    <font>
      <sz val="16"/>
      <color indexed="50"/>
      <name val="Calibri"/>
      <family val="2"/>
    </font>
    <font>
      <sz val="24"/>
      <color indexed="53"/>
      <name val="Calibri"/>
      <family val="2"/>
    </font>
    <font>
      <sz val="26"/>
      <color indexed="53"/>
      <name val="Calibri"/>
      <family val="2"/>
    </font>
    <font>
      <u/>
      <sz val="12"/>
      <name val="Calibri"/>
      <family val="2"/>
    </font>
    <font>
      <u/>
      <sz val="10"/>
      <color indexed="50"/>
      <name val="Calibri"/>
      <family val="2"/>
    </font>
    <font>
      <sz val="10"/>
      <color indexed="8"/>
      <name val="Calibri"/>
      <family val="2"/>
    </font>
    <font>
      <b/>
      <sz val="11"/>
      <color indexed="8"/>
      <name val="Calibri"/>
      <family val="2"/>
    </font>
    <font>
      <b/>
      <sz val="11"/>
      <name val="Calibri"/>
      <family val="2"/>
    </font>
    <font>
      <b/>
      <sz val="14"/>
      <color indexed="8"/>
      <name val="Calibri"/>
      <family val="2"/>
    </font>
    <font>
      <b/>
      <sz val="14"/>
      <name val="Arial"/>
      <family val="2"/>
    </font>
    <font>
      <sz val="14"/>
      <color rgb="FFFF0000"/>
      <name val="Cambria"/>
      <family val="1"/>
    </font>
    <font>
      <b/>
      <sz val="12"/>
      <color theme="3" tint="0.39997558519241921"/>
      <name val="Cambria"/>
      <family val="1"/>
    </font>
    <font>
      <i/>
      <sz val="10"/>
      <color rgb="FF000099"/>
      <name val="Calibri"/>
      <family val="2"/>
    </font>
    <font>
      <sz val="11"/>
      <color rgb="FF000099"/>
      <name val="Calibri"/>
      <family val="2"/>
    </font>
    <font>
      <b/>
      <sz val="14"/>
      <color rgb="FF000099"/>
      <name val="Calibri"/>
      <family val="2"/>
    </font>
    <font>
      <b/>
      <sz val="10"/>
      <color rgb="FF000099"/>
      <name val="Calibri"/>
      <family val="2"/>
    </font>
    <font>
      <b/>
      <sz val="16"/>
      <color rgb="FF000099"/>
      <name val="Calibri"/>
      <family val="2"/>
    </font>
    <font>
      <b/>
      <sz val="12"/>
      <color rgb="FF000099"/>
      <name val="Calibri"/>
      <family val="2"/>
    </font>
    <font>
      <b/>
      <sz val="16"/>
      <color rgb="FFFF0000"/>
      <name val="Calibri"/>
      <family val="2"/>
    </font>
    <font>
      <sz val="26"/>
      <color rgb="FF000099"/>
      <name val="Calibri"/>
      <family val="2"/>
    </font>
    <font>
      <sz val="24"/>
      <color rgb="FFFFCC00"/>
      <name val="Calibri"/>
      <family val="2"/>
    </font>
    <font>
      <b/>
      <sz val="24"/>
      <color rgb="FFFFCC00"/>
      <name val="Calibri"/>
      <family val="2"/>
    </font>
    <font>
      <sz val="11"/>
      <color rgb="FFFFCC00"/>
      <name val="Calibri"/>
      <family val="2"/>
    </font>
    <font>
      <b/>
      <sz val="20"/>
      <color rgb="FFD3CC49"/>
      <name val="Calibri"/>
      <family val="2"/>
    </font>
    <font>
      <sz val="10"/>
      <color rgb="FFFF0000"/>
      <name val="Cambria"/>
      <family val="1"/>
    </font>
    <font>
      <sz val="12"/>
      <color rgb="FF000099"/>
      <name val="Calibri"/>
      <family val="2"/>
    </font>
    <font>
      <sz val="10"/>
      <color theme="0"/>
      <name val="Arial"/>
      <family val="2"/>
    </font>
    <font>
      <b/>
      <sz val="18"/>
      <color theme="3" tint="0.39997558519241921"/>
      <name val="Cambria"/>
      <family val="1"/>
    </font>
    <font>
      <sz val="12"/>
      <color theme="1"/>
      <name val="Calibri"/>
      <family val="2"/>
      <scheme val="minor"/>
    </font>
    <font>
      <b/>
      <sz val="18"/>
      <color rgb="FF000099"/>
      <name val="Calibri"/>
      <family val="2"/>
    </font>
    <font>
      <b/>
      <sz val="28"/>
      <color rgb="FF000099"/>
      <name val="Calibri"/>
      <family val="2"/>
    </font>
    <font>
      <b/>
      <sz val="9"/>
      <color rgb="FF000099"/>
      <name val="Calibri"/>
      <family val="2"/>
    </font>
    <font>
      <b/>
      <sz val="10"/>
      <color indexed="8"/>
      <name val="Cambria"/>
      <family val="1"/>
    </font>
    <font>
      <sz val="12"/>
      <color indexed="8"/>
      <name val="Copperplate Gothic Bold"/>
      <family val="2"/>
    </font>
    <font>
      <sz val="14"/>
      <color indexed="8"/>
      <name val="Copperplate Gothic Bold"/>
      <family val="2"/>
    </font>
    <font>
      <sz val="8"/>
      <name val="Calibri"/>
      <family val="2"/>
    </font>
    <font>
      <sz val="14"/>
      <name val="Calibri"/>
      <family val="2"/>
    </font>
    <font>
      <b/>
      <sz val="16"/>
      <name val="Calibri"/>
      <family val="2"/>
    </font>
    <font>
      <u/>
      <sz val="11"/>
      <color theme="10"/>
      <name val="Calibri"/>
      <family val="2"/>
    </font>
    <font>
      <sz val="13"/>
      <name val="Calibri"/>
      <family val="2"/>
    </font>
    <font>
      <b/>
      <sz val="14"/>
      <color rgb="FF0070C0"/>
      <name val="Calibri"/>
      <family val="2"/>
    </font>
    <font>
      <b/>
      <sz val="14"/>
      <color rgb="FF0070C0"/>
      <name val="Cambria"/>
      <family val="1"/>
    </font>
    <font>
      <b/>
      <sz val="11"/>
      <color rgb="FF0070C0"/>
      <name val="Calibri"/>
      <family val="2"/>
    </font>
    <font>
      <sz val="12"/>
      <color rgb="FF0070C0"/>
      <name val="Calibri"/>
      <family val="2"/>
    </font>
    <font>
      <b/>
      <sz val="18"/>
      <color indexed="8"/>
      <name val="Cambria"/>
      <family val="1"/>
    </font>
    <font>
      <b/>
      <sz val="11"/>
      <color rgb="FF00B050"/>
      <name val="Cambria"/>
      <family val="1"/>
    </font>
    <font>
      <b/>
      <vertAlign val="superscript"/>
      <sz val="11"/>
      <color rgb="FF00B050"/>
      <name val="Cambria"/>
      <family val="1"/>
    </font>
    <font>
      <sz val="14"/>
      <color rgb="FF000000"/>
      <name val="Cambria"/>
      <family val="1"/>
    </font>
    <font>
      <b/>
      <sz val="12"/>
      <color rgb="FF000000"/>
      <name val="Cambria"/>
      <family val="1"/>
    </font>
    <font>
      <u val="double"/>
      <sz val="12"/>
      <color indexed="8"/>
      <name val="Cambria"/>
      <family val="1"/>
    </font>
    <font>
      <b/>
      <u val="double"/>
      <sz val="14"/>
      <color indexed="8"/>
      <name val="Calibri"/>
      <family val="2"/>
    </font>
    <font>
      <b/>
      <sz val="16"/>
      <color rgb="FF0070C0"/>
      <name val="Cambria"/>
      <family val="1"/>
    </font>
  </fonts>
  <fills count="20">
    <fill>
      <patternFill patternType="none"/>
    </fill>
    <fill>
      <patternFill patternType="gray125"/>
    </fill>
    <fill>
      <patternFill patternType="solid">
        <fgColor indexed="13"/>
        <bgColor indexed="34"/>
      </patternFill>
    </fill>
    <fill>
      <patternFill patternType="solid">
        <fgColor indexed="27"/>
        <bgColor indexed="41"/>
      </patternFill>
    </fill>
    <fill>
      <patternFill patternType="solid">
        <fgColor indexed="26"/>
        <bgColor indexed="9"/>
      </patternFill>
    </fill>
    <fill>
      <patternFill patternType="solid">
        <fgColor indexed="9"/>
        <bgColor indexed="26"/>
      </patternFill>
    </fill>
    <fill>
      <patternFill patternType="solid">
        <fgColor rgb="FFFFFF00"/>
        <bgColor indexed="64"/>
      </patternFill>
    </fill>
    <fill>
      <patternFill patternType="solid">
        <fgColor theme="0" tint="-0.499984740745262"/>
        <bgColor indexed="64"/>
      </patternFill>
    </fill>
    <fill>
      <patternFill patternType="solid">
        <fgColor rgb="FFFFC000"/>
        <bgColor indexed="64"/>
      </patternFill>
    </fill>
    <fill>
      <patternFill patternType="solid">
        <fgColor rgb="FFCCFF99"/>
        <bgColor indexed="31"/>
      </patternFill>
    </fill>
    <fill>
      <patternFill patternType="solid">
        <fgColor rgb="FFCCFF99"/>
        <bgColor indexed="64"/>
      </patternFill>
    </fill>
    <fill>
      <patternFill patternType="solid">
        <fgColor rgb="FF0070C0"/>
        <bgColor indexed="64"/>
      </patternFill>
    </fill>
    <fill>
      <patternFill patternType="solid">
        <fgColor theme="3" tint="0.79998168889431442"/>
        <bgColor indexed="26"/>
      </patternFill>
    </fill>
    <fill>
      <patternFill patternType="solid">
        <fgColor theme="3" tint="0.79998168889431442"/>
        <bgColor indexed="64"/>
      </patternFill>
    </fill>
    <fill>
      <patternFill patternType="solid">
        <fgColor rgb="FFFFFF00"/>
        <bgColor indexed="13"/>
      </patternFill>
    </fill>
    <fill>
      <patternFill patternType="solid">
        <fgColor rgb="FFBADBDE"/>
        <bgColor indexed="31"/>
      </patternFill>
    </fill>
    <fill>
      <patternFill patternType="solid">
        <fgColor rgb="FFBADBDE"/>
        <bgColor indexed="64"/>
      </patternFill>
    </fill>
    <fill>
      <patternFill patternType="solid">
        <fgColor rgb="FFBADBDE"/>
        <bgColor indexed="34"/>
      </patternFill>
    </fill>
    <fill>
      <patternFill patternType="solid">
        <fgColor theme="4" tint="0.59999389629810485"/>
        <bgColor indexed="64"/>
      </patternFill>
    </fill>
    <fill>
      <patternFill patternType="solid">
        <fgColor rgb="FFFFFFCC"/>
        <bgColor indexed="64"/>
      </patternFill>
    </fill>
  </fills>
  <borders count="105">
    <border>
      <left/>
      <right/>
      <top/>
      <bottom/>
      <diagonal/>
    </border>
    <border>
      <left/>
      <right/>
      <top/>
      <bottom style="thin">
        <color indexed="8"/>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right/>
      <top style="thin">
        <color indexed="8"/>
      </top>
      <bottom/>
      <diagonal/>
    </border>
    <border>
      <left/>
      <right/>
      <top style="thin">
        <color indexed="8"/>
      </top>
      <bottom style="thin">
        <color indexed="8"/>
      </bottom>
      <diagonal/>
    </border>
    <border>
      <left/>
      <right/>
      <top/>
      <bottom style="hair">
        <color auto="1"/>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8"/>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right/>
      <top/>
      <bottom style="dashed">
        <color auto="1"/>
      </bottom>
      <diagonal/>
    </border>
    <border>
      <left style="thin">
        <color auto="1"/>
      </left>
      <right style="thin">
        <color auto="1"/>
      </right>
      <top style="thin">
        <color auto="1"/>
      </top>
      <bottom style="thin">
        <color auto="1"/>
      </bottom>
      <diagonal/>
    </border>
    <border>
      <left style="thin">
        <color indexed="8"/>
      </left>
      <right style="hair">
        <color indexed="8"/>
      </right>
      <top/>
      <bottom/>
      <diagonal/>
    </border>
    <border>
      <left style="hair">
        <color indexed="8"/>
      </left>
      <right style="hair">
        <color indexed="8"/>
      </right>
      <top/>
      <bottom/>
      <diagonal/>
    </border>
    <border>
      <left style="hair">
        <color indexed="8"/>
      </left>
      <right style="thin">
        <color indexed="8"/>
      </right>
      <top/>
      <bottom/>
      <diagonal/>
    </border>
    <border>
      <left style="thin">
        <color indexed="8"/>
      </left>
      <right style="hair">
        <color indexed="8"/>
      </right>
      <top style="hair">
        <color indexed="8"/>
      </top>
      <bottom style="thin">
        <color auto="1"/>
      </bottom>
      <diagonal/>
    </border>
    <border>
      <left style="hair">
        <color indexed="8"/>
      </left>
      <right style="hair">
        <color indexed="8"/>
      </right>
      <top style="hair">
        <color indexed="8"/>
      </top>
      <bottom style="thin">
        <color auto="1"/>
      </bottom>
      <diagonal/>
    </border>
    <border>
      <left style="hair">
        <color indexed="8"/>
      </left>
      <right style="thin">
        <color indexed="8"/>
      </right>
      <top style="hair">
        <color indexed="8"/>
      </top>
      <bottom style="thin">
        <color auto="1"/>
      </bottom>
      <diagonal/>
    </border>
    <border>
      <left/>
      <right style="thin">
        <color indexed="8"/>
      </right>
      <top style="hair">
        <color indexed="8"/>
      </top>
      <bottom style="thin">
        <color indexed="8"/>
      </bottom>
      <diagonal/>
    </border>
    <border>
      <left style="thin">
        <color indexed="8"/>
      </left>
      <right/>
      <top/>
      <bottom/>
      <diagonal/>
    </border>
    <border>
      <left style="thin">
        <color indexed="8"/>
      </left>
      <right style="thin">
        <color indexed="8"/>
      </right>
      <top style="thin">
        <color indexed="8"/>
      </top>
      <bottom style="thin">
        <color indexed="8"/>
      </bottom>
      <diagonal/>
    </border>
    <border>
      <left/>
      <right/>
      <top/>
      <bottom style="thick">
        <color rgb="FFFFFF00"/>
      </bottom>
      <diagonal/>
    </border>
    <border>
      <left style="thick">
        <color rgb="FFFFFF00"/>
      </left>
      <right/>
      <top style="thick">
        <color rgb="FFFFFF00"/>
      </top>
      <bottom/>
      <diagonal/>
    </border>
    <border>
      <left/>
      <right style="thick">
        <color rgb="FFFFFF00"/>
      </right>
      <top style="thick">
        <color rgb="FFFFFF00"/>
      </top>
      <bottom/>
      <diagonal/>
    </border>
    <border>
      <left style="thick">
        <color rgb="FFFFFF00"/>
      </left>
      <right/>
      <top/>
      <bottom/>
      <diagonal/>
    </border>
    <border>
      <left/>
      <right style="thick">
        <color rgb="FFFFFF00"/>
      </right>
      <top/>
      <bottom/>
      <diagonal/>
    </border>
    <border>
      <left/>
      <right style="thick">
        <color rgb="FFFFFF00"/>
      </right>
      <top/>
      <bottom style="thick">
        <color rgb="FFFFFF00"/>
      </bottom>
      <diagonal/>
    </border>
    <border>
      <left style="thick">
        <color rgb="FFFFFF00"/>
      </left>
      <right/>
      <top/>
      <bottom style="thick">
        <color rgb="FFFFFF00"/>
      </bottom>
      <diagonal/>
    </border>
    <border>
      <left/>
      <right/>
      <top style="thick">
        <color rgb="FFFFFF00"/>
      </top>
      <bottom/>
      <diagonal/>
    </border>
    <border>
      <left/>
      <right style="thick">
        <color rgb="FFFFFF00"/>
      </right>
      <top/>
      <bottom style="thin">
        <color rgb="FF000099"/>
      </bottom>
      <diagonal/>
    </border>
    <border>
      <left/>
      <right style="thick">
        <color rgb="FFFFFF00"/>
      </right>
      <top/>
      <bottom style="double">
        <color rgb="FF000099"/>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dashed">
        <color auto="1"/>
      </top>
      <bottom style="dashed">
        <color auto="1"/>
      </bottom>
      <diagonal/>
    </border>
    <border>
      <left style="thin">
        <color auto="1"/>
      </left>
      <right/>
      <top style="dashed">
        <color auto="1"/>
      </top>
      <bottom style="thin">
        <color auto="1"/>
      </bottom>
      <diagonal/>
    </border>
    <border>
      <left/>
      <right style="dashed">
        <color auto="1"/>
      </right>
      <top style="dashed">
        <color auto="1"/>
      </top>
      <bottom style="thin">
        <color auto="1"/>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
      <left style="medium">
        <color theme="4" tint="-0.249977111117893"/>
      </left>
      <right style="dotted">
        <color theme="4" tint="-0.249977111117893"/>
      </right>
      <top style="medium">
        <color theme="4" tint="-0.249977111117893"/>
      </top>
      <bottom style="dotted">
        <color theme="4" tint="-0.249977111117893"/>
      </bottom>
      <diagonal/>
    </border>
    <border>
      <left style="medium">
        <color theme="4" tint="-0.249977111117893"/>
      </left>
      <right style="dotted">
        <color theme="4" tint="-0.249977111117893"/>
      </right>
      <top style="dotted">
        <color theme="4" tint="-0.249977111117893"/>
      </top>
      <bottom style="medium">
        <color theme="4" tint="-0.249977111117893"/>
      </bottom>
      <diagonal/>
    </border>
    <border>
      <left style="thin">
        <color indexed="8"/>
      </left>
      <right style="dashed">
        <color indexed="8"/>
      </right>
      <top style="thin">
        <color indexed="8"/>
      </top>
      <bottom style="dashed">
        <color indexed="8"/>
      </bottom>
      <diagonal/>
    </border>
    <border>
      <left style="dashed">
        <color indexed="8"/>
      </left>
      <right style="dashed">
        <color indexed="8"/>
      </right>
      <top style="thin">
        <color indexed="8"/>
      </top>
      <bottom style="dashed">
        <color indexed="8"/>
      </bottom>
      <diagonal/>
    </border>
    <border>
      <left style="dashed">
        <color indexed="8"/>
      </left>
      <right style="thin">
        <color indexed="8"/>
      </right>
      <top style="thin">
        <color indexed="8"/>
      </top>
      <bottom style="dashed">
        <color indexed="8"/>
      </bottom>
      <diagonal/>
    </border>
    <border>
      <left style="thin">
        <color indexed="8"/>
      </left>
      <right style="dashed">
        <color indexed="8"/>
      </right>
      <top style="dashed">
        <color indexed="8"/>
      </top>
      <bottom style="dashed">
        <color indexed="8"/>
      </bottom>
      <diagonal/>
    </border>
    <border>
      <left style="dashed">
        <color indexed="8"/>
      </left>
      <right style="dashed">
        <color indexed="8"/>
      </right>
      <top style="dashed">
        <color indexed="8"/>
      </top>
      <bottom style="dashed">
        <color indexed="8"/>
      </bottom>
      <diagonal/>
    </border>
    <border>
      <left style="dashed">
        <color indexed="8"/>
      </left>
      <right style="thin">
        <color indexed="8"/>
      </right>
      <top style="dashed">
        <color indexed="8"/>
      </top>
      <bottom style="dashed">
        <color indexed="8"/>
      </bottom>
      <diagonal/>
    </border>
    <border>
      <left style="thin">
        <color indexed="8"/>
      </left>
      <right style="dashed">
        <color indexed="8"/>
      </right>
      <top style="dashed">
        <color indexed="8"/>
      </top>
      <bottom style="thin">
        <color indexed="8"/>
      </bottom>
      <diagonal/>
    </border>
    <border>
      <left/>
      <right/>
      <top/>
      <bottom style="double">
        <color auto="1"/>
      </bottom>
      <diagonal/>
    </border>
    <border>
      <left/>
      <right/>
      <top/>
      <bottom style="thin">
        <color auto="1"/>
      </bottom>
      <diagonal/>
    </border>
    <border>
      <left/>
      <right style="thin">
        <color auto="1"/>
      </right>
      <top style="thin">
        <color auto="1"/>
      </top>
      <bottom style="dashed">
        <color auto="1"/>
      </bottom>
      <diagonal/>
    </border>
    <border>
      <left style="thin">
        <color auto="1"/>
      </left>
      <right/>
      <top style="dashed">
        <color auto="1"/>
      </top>
      <bottom style="dashed">
        <color auto="1"/>
      </bottom>
      <diagonal/>
    </border>
    <border>
      <left/>
      <right style="dashed">
        <color auto="1"/>
      </right>
      <top style="dashed">
        <color auto="1"/>
      </top>
      <bottom style="dashed">
        <color auto="1"/>
      </bottom>
      <diagonal/>
    </border>
    <border>
      <left style="dashed">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top style="dashed">
        <color auto="1"/>
      </top>
      <bottom style="dotted">
        <color auto="1"/>
      </bottom>
      <diagonal/>
    </border>
    <border>
      <left/>
      <right style="dashed">
        <color auto="1"/>
      </right>
      <top style="dashed">
        <color auto="1"/>
      </top>
      <bottom style="dotted">
        <color auto="1"/>
      </bottom>
      <diagonal/>
    </border>
    <border>
      <left style="dashed">
        <color auto="1"/>
      </left>
      <right/>
      <top style="dashed">
        <color auto="1"/>
      </top>
      <bottom style="dotted">
        <color auto="1"/>
      </bottom>
      <diagonal/>
    </border>
    <border>
      <left/>
      <right style="thin">
        <color auto="1"/>
      </right>
      <top style="dashed">
        <color auto="1"/>
      </top>
      <bottom style="dotted">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ashed">
        <color indexed="8"/>
      </left>
      <right style="dashed">
        <color indexed="8"/>
      </right>
      <top style="dashed">
        <color indexed="8"/>
      </top>
      <bottom style="thin">
        <color auto="1"/>
      </bottom>
      <diagonal/>
    </border>
    <border>
      <left/>
      <right/>
      <top style="thin">
        <color auto="1"/>
      </top>
      <bottom style="dashed">
        <color auto="1"/>
      </bottom>
      <diagonal/>
    </border>
    <border>
      <left/>
      <right style="thin">
        <color auto="1"/>
      </right>
      <top/>
      <bottom style="dashed">
        <color auto="1"/>
      </bottom>
      <diagonal/>
    </border>
    <border>
      <left/>
      <right style="dashed">
        <color auto="1"/>
      </right>
      <top/>
      <bottom style="dashed">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indexed="64"/>
      </left>
      <right/>
      <top style="thin">
        <color indexed="64"/>
      </top>
      <bottom style="dashed">
        <color auto="1"/>
      </bottom>
      <diagonal/>
    </border>
    <border>
      <left/>
      <right style="dashed">
        <color auto="1"/>
      </right>
      <top style="thin">
        <color indexed="64"/>
      </top>
      <bottom style="dashed">
        <color auto="1"/>
      </bottom>
      <diagonal/>
    </border>
    <border>
      <left style="dashed">
        <color auto="1"/>
      </left>
      <right/>
      <top style="thin">
        <color indexed="64"/>
      </top>
      <bottom style="dashed">
        <color auto="1"/>
      </bottom>
      <diagonal/>
    </border>
    <border>
      <left/>
      <right style="thin">
        <color indexed="64"/>
      </right>
      <top style="thin">
        <color indexed="64"/>
      </top>
      <bottom style="dashed">
        <color auto="1"/>
      </bottom>
      <diagonal/>
    </border>
    <border>
      <left style="thin">
        <color indexed="64"/>
      </left>
      <right/>
      <top style="dotted">
        <color auto="1"/>
      </top>
      <bottom style="thin">
        <color indexed="64"/>
      </bottom>
      <diagonal/>
    </border>
    <border>
      <left/>
      <right style="dotted">
        <color auto="1"/>
      </right>
      <top style="dotted">
        <color auto="1"/>
      </top>
      <bottom style="thin">
        <color indexed="64"/>
      </bottom>
      <diagonal/>
    </border>
    <border>
      <left/>
      <right/>
      <top style="dotted">
        <color auto="1"/>
      </top>
      <bottom style="thin">
        <color indexed="64"/>
      </bottom>
      <diagonal/>
    </border>
    <border>
      <left/>
      <right style="thin">
        <color indexed="64"/>
      </right>
      <top style="dotted">
        <color auto="1"/>
      </top>
      <bottom style="thin">
        <color indexed="64"/>
      </bottom>
      <diagonal/>
    </border>
    <border>
      <left style="double">
        <color auto="1"/>
      </left>
      <right/>
      <top/>
      <bottom/>
      <diagonal/>
    </border>
    <border>
      <left style="thin">
        <color rgb="FF0070C0"/>
      </left>
      <right/>
      <top style="thin">
        <color rgb="FF0070C0"/>
      </top>
      <bottom style="dotted">
        <color rgb="FF0070C0"/>
      </bottom>
      <diagonal/>
    </border>
    <border>
      <left style="thin">
        <color rgb="FF0070C0"/>
      </left>
      <right/>
      <top style="dotted">
        <color rgb="FF0070C0"/>
      </top>
      <bottom style="dotted">
        <color rgb="FF0070C0"/>
      </bottom>
      <diagonal/>
    </border>
    <border>
      <left/>
      <right style="thin">
        <color rgb="FF0070C0"/>
      </right>
      <top style="thin">
        <color rgb="FF0070C0"/>
      </top>
      <bottom style="dotted">
        <color rgb="FF0070C0"/>
      </bottom>
      <diagonal/>
    </border>
    <border>
      <left style="thin">
        <color rgb="FF0070C0"/>
      </left>
      <right/>
      <top/>
      <bottom style="thin">
        <color rgb="FF0070C0"/>
      </bottom>
      <diagonal/>
    </border>
    <border>
      <left/>
      <right style="thin">
        <color rgb="FF0070C0"/>
      </right>
      <top/>
      <bottom style="thin">
        <color rgb="FF0070C0"/>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dotted">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
      <left style="thin">
        <color rgb="FF0070C0"/>
      </left>
      <right/>
      <top style="dotted">
        <color rgb="FF0070C0"/>
      </top>
      <bottom/>
      <diagonal/>
    </border>
    <border>
      <left/>
      <right/>
      <top style="thin">
        <color rgb="FF0070C0"/>
      </top>
      <bottom/>
      <diagonal/>
    </border>
    <border>
      <left style="thin">
        <color indexed="64"/>
      </left>
      <right style="thin">
        <color rgb="FF0070C0"/>
      </right>
      <top style="thin">
        <color rgb="FF0070C0"/>
      </top>
      <bottom/>
      <diagonal/>
    </border>
    <border>
      <left style="thin">
        <color rgb="FF0070C0"/>
      </left>
      <right style="thin">
        <color rgb="FF0070C0"/>
      </right>
      <top style="dotted">
        <color rgb="FF0070C0"/>
      </top>
      <bottom style="thin">
        <color rgb="FF0070C0"/>
      </bottom>
      <diagonal/>
    </border>
    <border>
      <left/>
      <right style="thin">
        <color rgb="FF0070C0"/>
      </right>
      <top style="dotted">
        <color rgb="FF0070C0"/>
      </top>
      <bottom style="dotted">
        <color rgb="FF0070C0"/>
      </bottom>
      <diagonal/>
    </border>
    <border>
      <left/>
      <right/>
      <top style="dotted">
        <color rgb="FF0070C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0070C0"/>
      </top>
      <bottom style="thin">
        <color indexed="64"/>
      </bottom>
      <diagonal/>
    </border>
    <border>
      <left/>
      <right/>
      <top/>
      <bottom style="double">
        <color rgb="FF0070C0"/>
      </bottom>
      <diagonal/>
    </border>
  </borders>
  <cellStyleXfs count="5">
    <xf numFmtId="0" fontId="0" fillId="0" borderId="0"/>
    <xf numFmtId="0" fontId="1" fillId="0" borderId="0"/>
    <xf numFmtId="169" fontId="48" fillId="0" borderId="0" applyFill="0" applyBorder="0" applyAlignment="0" applyProtection="0"/>
    <xf numFmtId="164" fontId="48" fillId="0" borderId="0" applyFill="0" applyBorder="0" applyAlignment="0" applyProtection="0"/>
    <xf numFmtId="0" fontId="105" fillId="0" borderId="0" applyNumberFormat="0" applyFill="0" applyBorder="0" applyAlignment="0" applyProtection="0"/>
  </cellStyleXfs>
  <cellXfs count="548">
    <xf numFmtId="0" fontId="0" fillId="0" borderId="0" xfId="0"/>
    <xf numFmtId="0" fontId="2" fillId="0" borderId="0" xfId="0" applyFont="1"/>
    <xf numFmtId="0" fontId="2" fillId="0" borderId="0" xfId="0" applyFont="1" applyFill="1"/>
    <xf numFmtId="0" fontId="3" fillId="0" borderId="0" xfId="0" applyFont="1" applyAlignment="1">
      <alignment vertical="center"/>
    </xf>
    <xf numFmtId="0" fontId="3" fillId="0" borderId="0" xfId="0" applyFont="1" applyFill="1" applyAlignment="1">
      <alignment vertical="center"/>
    </xf>
    <xf numFmtId="0" fontId="3" fillId="0" borderId="0" xfId="0" applyFont="1" applyFill="1" applyAlignment="1"/>
    <xf numFmtId="0" fontId="4" fillId="0" borderId="0" xfId="0" applyFont="1" applyFill="1"/>
    <xf numFmtId="0" fontId="4" fillId="0" borderId="0" xfId="0" applyFont="1"/>
    <xf numFmtId="0" fontId="5" fillId="0" borderId="0" xfId="0" applyFont="1"/>
    <xf numFmtId="0" fontId="5" fillId="0" borderId="0" xfId="0" applyFont="1" applyFill="1"/>
    <xf numFmtId="0" fontId="6" fillId="0" borderId="0" xfId="0" applyFont="1"/>
    <xf numFmtId="0" fontId="7" fillId="0" borderId="0" xfId="0" applyFont="1"/>
    <xf numFmtId="0" fontId="8" fillId="0" borderId="0" xfId="0" applyFont="1"/>
    <xf numFmtId="0" fontId="8" fillId="0" borderId="0" xfId="0" applyFont="1" applyFill="1"/>
    <xf numFmtId="0" fontId="10" fillId="0" borderId="0" xfId="0" applyFont="1"/>
    <xf numFmtId="0" fontId="11" fillId="0" borderId="0" xfId="0" applyFont="1"/>
    <xf numFmtId="0" fontId="11" fillId="0" borderId="0" xfId="0" applyFont="1" applyFill="1"/>
    <xf numFmtId="0" fontId="12" fillId="0" borderId="0" xfId="0" applyFont="1"/>
    <xf numFmtId="0" fontId="13" fillId="0" borderId="0" xfId="0" applyFont="1"/>
    <xf numFmtId="0" fontId="2" fillId="0" borderId="1" xfId="0" applyFont="1" applyBorder="1"/>
    <xf numFmtId="0" fontId="14" fillId="0" borderId="0" xfId="0" applyFont="1"/>
    <xf numFmtId="0" fontId="14" fillId="0" borderId="0" xfId="0" applyFont="1" applyFill="1"/>
    <xf numFmtId="0" fontId="15" fillId="0" borderId="0" xfId="0" applyFont="1"/>
    <xf numFmtId="0" fontId="2" fillId="0" borderId="0" xfId="0" applyFont="1" applyBorder="1" applyAlignment="1">
      <alignment horizontal="center"/>
    </xf>
    <xf numFmtId="0" fontId="2" fillId="0" borderId="0" xfId="0" applyFont="1" applyFill="1" applyAlignment="1">
      <alignment horizontal="center"/>
    </xf>
    <xf numFmtId="0" fontId="8" fillId="0" borderId="0" xfId="0" applyFont="1" applyAlignment="1">
      <alignment horizontal="left"/>
    </xf>
    <xf numFmtId="0" fontId="2" fillId="0" borderId="0" xfId="0" applyFont="1" applyBorder="1"/>
    <xf numFmtId="0" fontId="9" fillId="0" borderId="0" xfId="0" applyFont="1"/>
    <xf numFmtId="0" fontId="0" fillId="0" borderId="0" xfId="0" applyFont="1"/>
    <xf numFmtId="40" fontId="0" fillId="0" borderId="0" xfId="0" applyNumberFormat="1" applyFont="1"/>
    <xf numFmtId="0" fontId="0" fillId="0" borderId="0" xfId="0" applyFont="1" applyFill="1" applyBorder="1"/>
    <xf numFmtId="0" fontId="0" fillId="0" borderId="0" xfId="0" applyNumberFormat="1" applyFont="1" applyFill="1" applyBorder="1"/>
    <xf numFmtId="40" fontId="0" fillId="0" borderId="0" xfId="0" applyNumberFormat="1" applyFont="1" applyFill="1" applyBorder="1"/>
    <xf numFmtId="0" fontId="17" fillId="0" borderId="0" xfId="0" applyFont="1" applyFill="1" applyBorder="1" applyAlignment="1" applyProtection="1">
      <alignment horizontal="center" vertical="center" wrapText="1"/>
      <protection locked="0"/>
    </xf>
    <xf numFmtId="0" fontId="0" fillId="0" borderId="0" xfId="0" applyFont="1" applyFill="1"/>
    <xf numFmtId="40" fontId="19" fillId="0" borderId="0" xfId="0" applyNumberFormat="1" applyFont="1" applyFill="1" applyBorder="1"/>
    <xf numFmtId="0" fontId="20" fillId="0" borderId="0" xfId="0" applyFont="1" applyFill="1" applyBorder="1" applyAlignment="1">
      <alignment horizontal="center"/>
    </xf>
    <xf numFmtId="0" fontId="21" fillId="0" borderId="0" xfId="0" applyNumberFormat="1" applyFont="1" applyFill="1" applyBorder="1"/>
    <xf numFmtId="49" fontId="0" fillId="0" borderId="0" xfId="0" applyNumberFormat="1" applyFont="1" applyFill="1" applyBorder="1" applyAlignment="1" applyProtection="1">
      <protection locked="0"/>
    </xf>
    <xf numFmtId="0" fontId="18" fillId="0" borderId="0" xfId="0" applyNumberFormat="1" applyFont="1" applyFill="1" applyBorder="1"/>
    <xf numFmtId="49" fontId="23" fillId="0" borderId="0" xfId="0" applyNumberFormat="1" applyFont="1" applyFill="1" applyBorder="1" applyAlignment="1" applyProtection="1">
      <alignment horizontal="left"/>
      <protection locked="0"/>
    </xf>
    <xf numFmtId="49" fontId="0" fillId="0" borderId="0" xfId="0" applyNumberFormat="1" applyFont="1" applyFill="1" applyBorder="1" applyAlignment="1" applyProtection="1">
      <alignment horizontal="left"/>
      <protection locked="0"/>
    </xf>
    <xf numFmtId="0" fontId="26" fillId="0" borderId="0" xfId="0" applyFont="1" applyFill="1"/>
    <xf numFmtId="0" fontId="0" fillId="0" borderId="0" xfId="0" applyNumberFormat="1" applyFont="1" applyFill="1" applyBorder="1" applyAlignment="1">
      <alignment horizontal="right"/>
    </xf>
    <xf numFmtId="17" fontId="0" fillId="0" borderId="0" xfId="0" applyNumberFormat="1" applyFont="1" applyFill="1" applyBorder="1" applyAlignment="1" applyProtection="1">
      <alignment horizontal="left" wrapText="1"/>
      <protection locked="0"/>
    </xf>
    <xf numFmtId="0" fontId="27" fillId="0" borderId="0" xfId="0" applyFont="1" applyFill="1" applyBorder="1" applyAlignment="1" applyProtection="1">
      <alignment horizontal="center" vertical="center" wrapText="1"/>
      <protection locked="0"/>
    </xf>
    <xf numFmtId="40" fontId="28" fillId="0" borderId="0" xfId="0" applyNumberFormat="1"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wrapText="1"/>
      <protection locked="0"/>
    </xf>
    <xf numFmtId="40" fontId="29" fillId="0" borderId="0" xfId="0" applyNumberFormat="1" applyFont="1" applyFill="1" applyBorder="1" applyAlignment="1" applyProtection="1">
      <alignment horizontal="center" vertical="center" wrapText="1"/>
      <protection locked="0"/>
    </xf>
    <xf numFmtId="0" fontId="1" fillId="0" borderId="0" xfId="1" applyBorder="1"/>
    <xf numFmtId="0" fontId="31" fillId="0" borderId="0" xfId="1" applyFont="1" applyBorder="1"/>
    <xf numFmtId="0" fontId="36" fillId="0" borderId="0" xfId="1" applyFont="1" applyBorder="1"/>
    <xf numFmtId="0" fontId="37" fillId="0" borderId="0" xfId="1" applyFont="1" applyBorder="1"/>
    <xf numFmtId="0" fontId="38" fillId="0" borderId="0" xfId="1" applyFont="1" applyBorder="1"/>
    <xf numFmtId="0" fontId="41" fillId="0" borderId="0" xfId="1" applyFont="1" applyBorder="1"/>
    <xf numFmtId="171" fontId="38" fillId="0" borderId="2" xfId="1" applyNumberFormat="1" applyFont="1" applyBorder="1" applyAlignment="1">
      <alignment horizontal="center"/>
    </xf>
    <xf numFmtId="49" fontId="38" fillId="0" borderId="3" xfId="1" applyNumberFormat="1" applyFont="1" applyBorder="1" applyAlignment="1">
      <alignment horizontal="left"/>
    </xf>
    <xf numFmtId="0" fontId="38" fillId="0" borderId="3" xfId="1" applyFont="1" applyBorder="1"/>
    <xf numFmtId="172" fontId="38" fillId="0" borderId="3" xfId="1" applyNumberFormat="1" applyFont="1" applyBorder="1"/>
    <xf numFmtId="173" fontId="38" fillId="0" borderId="3" xfId="1" applyNumberFormat="1" applyFont="1" applyBorder="1"/>
    <xf numFmtId="0" fontId="38" fillId="0" borderId="4" xfId="1" applyFont="1" applyBorder="1"/>
    <xf numFmtId="171" fontId="38" fillId="0" borderId="4" xfId="1" applyNumberFormat="1" applyFont="1" applyBorder="1" applyAlignment="1">
      <alignment horizontal="left"/>
    </xf>
    <xf numFmtId="0" fontId="38" fillId="0" borderId="5" xfId="1" applyFont="1" applyBorder="1" applyAlignment="1">
      <alignment horizontal="center"/>
    </xf>
    <xf numFmtId="49" fontId="38" fillId="0" borderId="6" xfId="1" applyNumberFormat="1" applyFont="1" applyBorder="1"/>
    <xf numFmtId="0" fontId="38" fillId="0" borderId="6" xfId="1" applyFont="1" applyBorder="1"/>
    <xf numFmtId="173" fontId="38" fillId="0" borderId="6" xfId="1" applyNumberFormat="1" applyFont="1" applyBorder="1"/>
    <xf numFmtId="0" fontId="38" fillId="0" borderId="7" xfId="1" applyFont="1" applyBorder="1"/>
    <xf numFmtId="174" fontId="0" fillId="0" borderId="0" xfId="0" applyNumberFormat="1"/>
    <xf numFmtId="0" fontId="8" fillId="0" borderId="0" xfId="0" applyFont="1" applyBorder="1" applyAlignment="1">
      <alignment horizontal="left"/>
    </xf>
    <xf numFmtId="0" fontId="7" fillId="0" borderId="0" xfId="0" applyFont="1" applyAlignment="1">
      <alignment horizontal="left"/>
    </xf>
    <xf numFmtId="0" fontId="11" fillId="2" borderId="1" xfId="0" applyFont="1" applyFill="1" applyBorder="1" applyAlignment="1" applyProtection="1">
      <alignment horizontal="center" vertical="center"/>
      <protection locked="0"/>
    </xf>
    <xf numFmtId="0" fontId="11" fillId="0" borderId="0" xfId="0" applyFont="1" applyAlignment="1">
      <alignment vertical="center"/>
    </xf>
    <xf numFmtId="0" fontId="11" fillId="0" borderId="0" xfId="0" applyFont="1" applyBorder="1" applyAlignment="1">
      <alignment vertical="top"/>
    </xf>
    <xf numFmtId="0" fontId="11" fillId="0" borderId="0" xfId="0" applyFont="1" applyBorder="1"/>
    <xf numFmtId="0" fontId="11" fillId="2" borderId="0" xfId="0" applyFont="1" applyFill="1" applyBorder="1" applyAlignment="1" applyProtection="1">
      <alignment vertical="center"/>
      <protection locked="0"/>
    </xf>
    <xf numFmtId="0" fontId="11" fillId="0" borderId="0" xfId="0" applyFont="1" applyBorder="1" applyAlignment="1">
      <alignment vertical="center"/>
    </xf>
    <xf numFmtId="0" fontId="11" fillId="2" borderId="0" xfId="0" applyFont="1" applyFill="1" applyBorder="1" applyAlignment="1" applyProtection="1">
      <alignment horizontal="center" vertical="center"/>
      <protection locked="0"/>
    </xf>
    <xf numFmtId="0" fontId="11" fillId="0" borderId="0" xfId="0" applyFont="1" applyBorder="1" applyAlignment="1"/>
    <xf numFmtId="0" fontId="11" fillId="2" borderId="0" xfId="0" applyFont="1" applyFill="1" applyBorder="1" applyAlignment="1" applyProtection="1">
      <alignment horizontal="left" vertical="center"/>
      <protection locked="0"/>
    </xf>
    <xf numFmtId="0" fontId="11" fillId="0" borderId="0" xfId="0" applyFont="1" applyBorder="1" applyAlignment="1">
      <alignment horizontal="left" vertical="center"/>
    </xf>
    <xf numFmtId="0" fontId="11" fillId="0" borderId="0" xfId="0" applyFont="1" applyFill="1" applyBorder="1"/>
    <xf numFmtId="0" fontId="11" fillId="0" borderId="8" xfId="0" applyFont="1" applyBorder="1"/>
    <xf numFmtId="0" fontId="11" fillId="0" borderId="0" xfId="0" applyFont="1" applyAlignment="1">
      <alignment horizontal="right"/>
    </xf>
    <xf numFmtId="0" fontId="11" fillId="2" borderId="9" xfId="0" applyFont="1" applyFill="1" applyBorder="1" applyAlignment="1" applyProtection="1">
      <alignment horizontal="center" vertical="center"/>
      <protection locked="0"/>
    </xf>
    <xf numFmtId="0" fontId="11" fillId="0" borderId="0" xfId="0" applyFont="1" applyBorder="1" applyAlignment="1">
      <alignment horizontal="center" vertical="center"/>
    </xf>
    <xf numFmtId="0" fontId="11" fillId="0" borderId="0" xfId="0" applyFont="1" applyFill="1" applyBorder="1" applyAlignment="1">
      <alignment horizontal="left" vertical="center"/>
    </xf>
    <xf numFmtId="0" fontId="11" fillId="0" borderId="0" xfId="0" applyFont="1" applyAlignment="1">
      <alignment horizontal="center"/>
    </xf>
    <xf numFmtId="0" fontId="11" fillId="0" borderId="0" xfId="0" applyFont="1" applyAlignment="1">
      <alignment horizontal="left"/>
    </xf>
    <xf numFmtId="0" fontId="11" fillId="0" borderId="0" xfId="0" applyFont="1" applyBorder="1" applyAlignment="1">
      <alignment horizontal="center"/>
    </xf>
    <xf numFmtId="0" fontId="11" fillId="0" borderId="0" xfId="0" applyFont="1" applyFill="1" applyBorder="1" applyAlignment="1">
      <alignment horizontal="center"/>
    </xf>
    <xf numFmtId="0" fontId="11" fillId="0" borderId="0" xfId="0" applyFont="1" applyFill="1" applyBorder="1" applyAlignment="1" applyProtection="1">
      <alignment horizontal="left"/>
      <protection locked="0"/>
    </xf>
    <xf numFmtId="0" fontId="78" fillId="0" borderId="0" xfId="0" applyFont="1"/>
    <xf numFmtId="0" fontId="51" fillId="0" borderId="0" xfId="0" applyFont="1" applyAlignment="1">
      <alignment horizontal="left"/>
    </xf>
    <xf numFmtId="0" fontId="8" fillId="0" borderId="0" xfId="0" applyFont="1" applyAlignment="1">
      <alignment horizontal="center" vertical="center"/>
    </xf>
    <xf numFmtId="0" fontId="54" fillId="0" borderId="0" xfId="0" applyFont="1" applyAlignment="1">
      <alignment horizontal="center" vertical="center"/>
    </xf>
    <xf numFmtId="0" fontId="52" fillId="0" borderId="0" xfId="0" applyFont="1" applyAlignment="1">
      <alignment horizontal="center" vertical="center"/>
    </xf>
    <xf numFmtId="0" fontId="47" fillId="0" borderId="0" xfId="0" applyFont="1" applyFill="1" applyBorder="1"/>
    <xf numFmtId="0" fontId="55" fillId="0" borderId="0" xfId="0" applyFont="1" applyFill="1" applyBorder="1"/>
    <xf numFmtId="0" fontId="16" fillId="0" borderId="0" xfId="0" applyFont="1" applyFill="1" applyBorder="1"/>
    <xf numFmtId="0" fontId="55" fillId="8" borderId="0" xfId="0" applyFont="1" applyFill="1" applyBorder="1"/>
    <xf numFmtId="0" fontId="56" fillId="0" borderId="0" xfId="0" applyFont="1" applyFill="1" applyBorder="1"/>
    <xf numFmtId="0" fontId="57" fillId="0" borderId="0" xfId="0" applyFont="1" applyFill="1" applyBorder="1"/>
    <xf numFmtId="0" fontId="59" fillId="0" borderId="0" xfId="0" applyNumberFormat="1" applyFont="1" applyFill="1" applyBorder="1"/>
    <xf numFmtId="0" fontId="58" fillId="0" borderId="0" xfId="0" applyFont="1" applyFill="1" applyBorder="1" applyAlignment="1">
      <alignment vertical="top"/>
    </xf>
    <xf numFmtId="0" fontId="60" fillId="0" borderId="0" xfId="0" applyFont="1" applyFill="1" applyBorder="1" applyAlignment="1">
      <alignment horizontal="center" vertical="top"/>
    </xf>
    <xf numFmtId="0" fontId="56" fillId="0" borderId="0" xfId="0" applyFont="1"/>
    <xf numFmtId="0" fontId="79" fillId="0" borderId="0" xfId="0" applyFont="1" applyFill="1" applyBorder="1" applyAlignment="1" applyProtection="1">
      <alignment horizontal="center" vertical="center" wrapText="1"/>
      <protection locked="0"/>
    </xf>
    <xf numFmtId="0" fontId="80" fillId="0" borderId="0" xfId="0" applyFont="1" applyFill="1"/>
    <xf numFmtId="40" fontId="81" fillId="0" borderId="0" xfId="0" applyNumberFormat="1" applyFont="1" applyFill="1" applyBorder="1"/>
    <xf numFmtId="40" fontId="81" fillId="0" borderId="0" xfId="0" applyNumberFormat="1" applyFont="1" applyFill="1" applyBorder="1" applyAlignment="1">
      <alignment horizontal="left"/>
    </xf>
    <xf numFmtId="40" fontId="82" fillId="0" borderId="0" xfId="0" applyNumberFormat="1" applyFont="1" applyFill="1" applyBorder="1" applyAlignment="1">
      <alignment horizontal="left"/>
    </xf>
    <xf numFmtId="0" fontId="62" fillId="0" borderId="0" xfId="0" applyFont="1"/>
    <xf numFmtId="164" fontId="62" fillId="0" borderId="0" xfId="2" applyNumberFormat="1" applyFont="1" applyFill="1" applyBorder="1" applyAlignment="1" applyProtection="1">
      <protection locked="0"/>
    </xf>
    <xf numFmtId="0" fontId="62" fillId="0" borderId="0" xfId="0" applyFont="1" applyFill="1" applyBorder="1"/>
    <xf numFmtId="4" fontId="62" fillId="0" borderId="0" xfId="0" applyNumberFormat="1" applyFont="1" applyFill="1" applyBorder="1" applyAlignment="1" applyProtection="1">
      <alignment horizontal="right"/>
      <protection locked="0"/>
    </xf>
    <xf numFmtId="164" fontId="63" fillId="0" borderId="0" xfId="2" applyNumberFormat="1" applyFont="1" applyFill="1" applyBorder="1" applyAlignment="1" applyProtection="1">
      <protection locked="0"/>
    </xf>
    <xf numFmtId="49" fontId="63" fillId="0" borderId="0" xfId="0" applyNumberFormat="1" applyFont="1" applyFill="1" applyBorder="1" applyAlignment="1" applyProtection="1">
      <alignment horizontal="left"/>
      <protection locked="0"/>
    </xf>
    <xf numFmtId="0" fontId="65" fillId="0" borderId="0" xfId="0" applyNumberFormat="1" applyFont="1" applyFill="1" applyBorder="1" applyAlignment="1" applyProtection="1">
      <alignment horizontal="center"/>
      <protection locked="0"/>
    </xf>
    <xf numFmtId="49" fontId="83" fillId="0" borderId="0" xfId="0" applyNumberFormat="1" applyFont="1" applyFill="1" applyBorder="1" applyAlignment="1" applyProtection="1">
      <alignment horizontal="left"/>
      <protection locked="0"/>
    </xf>
    <xf numFmtId="49" fontId="66" fillId="0" borderId="0" xfId="0" applyNumberFormat="1" applyFont="1" applyFill="1" applyBorder="1" applyAlignment="1" applyProtection="1">
      <alignment horizontal="left"/>
      <protection locked="0"/>
    </xf>
    <xf numFmtId="4" fontId="66" fillId="0" borderId="0" xfId="0" applyNumberFormat="1" applyFont="1" applyFill="1" applyBorder="1" applyAlignment="1" applyProtection="1">
      <alignment horizontal="right"/>
      <protection locked="0"/>
    </xf>
    <xf numFmtId="4" fontId="63" fillId="0" borderId="0" xfId="0" applyNumberFormat="1" applyFont="1" applyFill="1" applyBorder="1" applyAlignment="1" applyProtection="1">
      <alignment horizontal="right"/>
      <protection locked="0"/>
    </xf>
    <xf numFmtId="0" fontId="63" fillId="0" borderId="0" xfId="2" applyNumberFormat="1" applyFont="1" applyFill="1" applyBorder="1" applyAlignment="1" applyProtection="1">
      <protection locked="0"/>
    </xf>
    <xf numFmtId="0" fontId="62" fillId="0" borderId="0" xfId="0" applyNumberFormat="1" applyFont="1" applyFill="1" applyBorder="1"/>
    <xf numFmtId="0" fontId="67" fillId="0" borderId="0" xfId="0" applyFont="1" applyFill="1" applyBorder="1"/>
    <xf numFmtId="40" fontId="83" fillId="0" borderId="0" xfId="0" applyNumberFormat="1" applyFont="1" applyFill="1" applyBorder="1" applyAlignment="1">
      <alignment horizontal="right"/>
    </xf>
    <xf numFmtId="0" fontId="62" fillId="0" borderId="0" xfId="0" applyNumberFormat="1" applyFont="1" applyFill="1" applyBorder="1" applyAlignment="1">
      <alignment horizontal="left"/>
    </xf>
    <xf numFmtId="0" fontId="62" fillId="0" borderId="0" xfId="0" applyNumberFormat="1" applyFont="1" applyFill="1" applyBorder="1" applyAlignment="1">
      <alignment horizontal="right"/>
    </xf>
    <xf numFmtId="40" fontId="84" fillId="0" borderId="0" xfId="0" applyNumberFormat="1" applyFont="1" applyFill="1" applyBorder="1"/>
    <xf numFmtId="0" fontId="63" fillId="0" borderId="0" xfId="2" applyNumberFormat="1" applyFont="1" applyFill="1" applyBorder="1" applyAlignment="1" applyProtection="1"/>
    <xf numFmtId="49" fontId="62" fillId="0" borderId="0" xfId="0" applyNumberFormat="1" applyFont="1" applyFill="1" applyBorder="1" applyAlignment="1" applyProtection="1">
      <alignment horizontal="left"/>
      <protection locked="0"/>
    </xf>
    <xf numFmtId="49" fontId="83" fillId="0" borderId="0" xfId="0" applyNumberFormat="1" applyFont="1" applyFill="1" applyBorder="1" applyAlignment="1" applyProtection="1">
      <alignment horizontal="center"/>
      <protection locked="0"/>
    </xf>
    <xf numFmtId="40" fontId="62" fillId="0" borderId="0" xfId="2" applyNumberFormat="1" applyFont="1" applyFill="1" applyBorder="1" applyAlignment="1" applyProtection="1">
      <protection locked="0"/>
    </xf>
    <xf numFmtId="0" fontId="62" fillId="0" borderId="0" xfId="0" applyFont="1" applyBorder="1"/>
    <xf numFmtId="0" fontId="83" fillId="0" borderId="0" xfId="0" applyFont="1" applyFill="1" applyBorder="1" applyAlignment="1">
      <alignment horizontal="center"/>
    </xf>
    <xf numFmtId="0" fontId="83" fillId="0" borderId="0" xfId="0" applyNumberFormat="1" applyFont="1" applyFill="1" applyBorder="1" applyAlignment="1">
      <alignment horizontal="center"/>
    </xf>
    <xf numFmtId="0" fontId="62" fillId="0" borderId="0" xfId="0" applyNumberFormat="1" applyFont="1" applyFill="1" applyBorder="1" applyAlignment="1" applyProtection="1">
      <alignment horizontal="center"/>
      <protection locked="0"/>
    </xf>
    <xf numFmtId="0" fontId="64" fillId="0" borderId="0" xfId="0" applyNumberFormat="1" applyFont="1" applyFill="1" applyBorder="1" applyAlignment="1" applyProtection="1">
      <alignment horizontal="center"/>
      <protection locked="0"/>
    </xf>
    <xf numFmtId="40" fontId="62" fillId="0" borderId="0" xfId="0" applyNumberFormat="1" applyFont="1" applyBorder="1"/>
    <xf numFmtId="40" fontId="63" fillId="0" borderId="0" xfId="2" applyNumberFormat="1" applyFont="1" applyFill="1" applyBorder="1" applyAlignment="1" applyProtection="1">
      <protection locked="0"/>
    </xf>
    <xf numFmtId="165" fontId="63" fillId="0" borderId="0" xfId="2" applyNumberFormat="1" applyFont="1" applyFill="1" applyBorder="1" applyAlignment="1" applyProtection="1">
      <protection locked="0"/>
    </xf>
    <xf numFmtId="0" fontId="62" fillId="0" borderId="10" xfId="0" applyFont="1" applyBorder="1"/>
    <xf numFmtId="0" fontId="62" fillId="0" borderId="10" xfId="0" applyFont="1" applyFill="1" applyBorder="1"/>
    <xf numFmtId="0" fontId="62" fillId="0" borderId="10" xfId="0" applyFont="1" applyFill="1" applyBorder="1" applyAlignment="1" applyProtection="1">
      <protection locked="0"/>
    </xf>
    <xf numFmtId="0" fontId="62" fillId="0" borderId="10" xfId="0" applyFont="1" applyFill="1" applyBorder="1" applyAlignment="1" applyProtection="1">
      <alignment horizontal="left"/>
      <protection locked="0"/>
    </xf>
    <xf numFmtId="0" fontId="62" fillId="0" borderId="10" xfId="0" applyFont="1" applyFill="1" applyBorder="1" applyAlignment="1" applyProtection="1">
      <alignment horizontal="center" wrapText="1"/>
      <protection locked="0"/>
    </xf>
    <xf numFmtId="0" fontId="62" fillId="0" borderId="10" xfId="0" applyFont="1" applyFill="1" applyBorder="1" applyAlignment="1" applyProtection="1">
      <alignment wrapText="1"/>
      <protection locked="0"/>
    </xf>
    <xf numFmtId="0" fontId="26" fillId="0" borderId="0" xfId="0" applyFont="1" applyFill="1" applyBorder="1" applyAlignment="1" applyProtection="1">
      <alignment vertical="center" wrapText="1"/>
      <protection locked="0"/>
    </xf>
    <xf numFmtId="0" fontId="63" fillId="0" borderId="0" xfId="2" applyNumberFormat="1" applyFont="1" applyFill="1" applyBorder="1" applyAlignment="1" applyProtection="1">
      <alignment horizontal="center"/>
    </xf>
    <xf numFmtId="40" fontId="85" fillId="0" borderId="0" xfId="0" applyNumberFormat="1" applyFont="1" applyFill="1" applyBorder="1" applyAlignment="1">
      <alignment horizontal="right"/>
    </xf>
    <xf numFmtId="40" fontId="83" fillId="0" borderId="0" xfId="0" applyNumberFormat="1" applyFont="1" applyFill="1" applyBorder="1" applyAlignment="1">
      <alignment horizontal="left"/>
    </xf>
    <xf numFmtId="0" fontId="25" fillId="0" borderId="0" xfId="0" applyFont="1" applyFill="1" applyBorder="1"/>
    <xf numFmtId="170" fontId="25" fillId="0" borderId="0" xfId="2" applyNumberFormat="1" applyFont="1" applyFill="1" applyBorder="1" applyAlignment="1" applyProtection="1"/>
    <xf numFmtId="175" fontId="25" fillId="0" borderId="0" xfId="0" applyNumberFormat="1" applyFont="1" applyFill="1" applyBorder="1" applyAlignment="1" applyProtection="1">
      <alignment horizontal="right"/>
      <protection locked="0"/>
    </xf>
    <xf numFmtId="49" fontId="82" fillId="0" borderId="0" xfId="0" applyNumberFormat="1" applyFont="1" applyFill="1" applyBorder="1" applyAlignment="1" applyProtection="1">
      <alignment horizontal="left"/>
      <protection locked="0"/>
    </xf>
    <xf numFmtId="4" fontId="83" fillId="0" borderId="0" xfId="0" applyNumberFormat="1" applyFont="1" applyFill="1" applyBorder="1" applyAlignment="1" applyProtection="1">
      <alignment horizontal="right"/>
      <protection locked="0"/>
    </xf>
    <xf numFmtId="0" fontId="23" fillId="0" borderId="0" xfId="0" applyFont="1" applyFill="1"/>
    <xf numFmtId="0" fontId="23" fillId="0" borderId="0" xfId="0" applyFont="1" applyFill="1" applyBorder="1"/>
    <xf numFmtId="0" fontId="68" fillId="0" borderId="0" xfId="0" applyFont="1" applyFill="1" applyBorder="1" applyAlignment="1">
      <alignment vertical="top"/>
    </xf>
    <xf numFmtId="0" fontId="69" fillId="0" borderId="0" xfId="0" applyFont="1" applyFill="1" applyBorder="1" applyAlignment="1">
      <alignment vertical="top"/>
    </xf>
    <xf numFmtId="0" fontId="86" fillId="0" borderId="0" xfId="0" applyFont="1" applyFill="1" applyBorder="1" applyAlignment="1">
      <alignment vertical="top"/>
    </xf>
    <xf numFmtId="0" fontId="21" fillId="0" borderId="31" xfId="0" applyNumberFormat="1" applyFont="1" applyFill="1" applyBorder="1"/>
    <xf numFmtId="0" fontId="30" fillId="0" borderId="17" xfId="1" applyFont="1" applyBorder="1"/>
    <xf numFmtId="0" fontId="30" fillId="0" borderId="18" xfId="1" applyFont="1" applyBorder="1"/>
    <xf numFmtId="0" fontId="30" fillId="0" borderId="18" xfId="1" applyNumberFormat="1" applyFont="1" applyBorder="1"/>
    <xf numFmtId="0" fontId="30" fillId="0" borderId="19" xfId="1" applyNumberFormat="1" applyFont="1" applyBorder="1"/>
    <xf numFmtId="0" fontId="32" fillId="3" borderId="2" xfId="1" applyFont="1" applyFill="1" applyBorder="1"/>
    <xf numFmtId="0" fontId="33" fillId="3" borderId="3" xfId="1" applyFont="1" applyFill="1" applyBorder="1"/>
    <xf numFmtId="0" fontId="32" fillId="3" borderId="3" xfId="1" applyFont="1" applyFill="1" applyBorder="1"/>
    <xf numFmtId="170" fontId="32" fillId="3" borderId="3" xfId="1" applyNumberFormat="1" applyFont="1" applyFill="1" applyBorder="1"/>
    <xf numFmtId="164" fontId="33" fillId="3" borderId="3" xfId="1" applyNumberFormat="1" applyFont="1" applyFill="1" applyBorder="1"/>
    <xf numFmtId="170" fontId="32" fillId="3" borderId="4" xfId="1" applyNumberFormat="1" applyFont="1" applyFill="1" applyBorder="1"/>
    <xf numFmtId="0" fontId="32" fillId="0" borderId="2" xfId="1" applyFont="1" applyBorder="1"/>
    <xf numFmtId="0" fontId="33" fillId="0" borderId="3" xfId="1" applyFont="1" applyBorder="1"/>
    <xf numFmtId="0" fontId="32" fillId="0" borderId="3" xfId="1" applyFont="1" applyBorder="1"/>
    <xf numFmtId="170" fontId="32" fillId="0" borderId="3" xfId="1" applyNumberFormat="1" applyFont="1" applyBorder="1"/>
    <xf numFmtId="170" fontId="32" fillId="4" borderId="3" xfId="3" applyNumberFormat="1" applyFont="1" applyFill="1" applyBorder="1" applyAlignment="1" applyProtection="1"/>
    <xf numFmtId="164" fontId="33" fillId="0" borderId="3" xfId="1" applyNumberFormat="1" applyFont="1" applyBorder="1"/>
    <xf numFmtId="170" fontId="32" fillId="0" borderId="4" xfId="1" applyNumberFormat="1" applyFont="1" applyBorder="1"/>
    <xf numFmtId="0" fontId="34" fillId="0" borderId="2" xfId="1" applyFont="1" applyBorder="1"/>
    <xf numFmtId="0" fontId="34" fillId="0" borderId="3" xfId="1" applyFont="1" applyBorder="1"/>
    <xf numFmtId="170" fontId="34" fillId="0" borderId="3" xfId="1" applyNumberFormat="1" applyFont="1" applyBorder="1"/>
    <xf numFmtId="164" fontId="35" fillId="0" borderId="3" xfId="1" applyNumberFormat="1" applyFont="1" applyBorder="1"/>
    <xf numFmtId="170" fontId="34" fillId="0" borderId="4" xfId="1" applyNumberFormat="1" applyFont="1" applyBorder="1"/>
    <xf numFmtId="0" fontId="32" fillId="5" borderId="2" xfId="1" applyFont="1" applyFill="1" applyBorder="1"/>
    <xf numFmtId="0" fontId="33" fillId="5" borderId="3" xfId="1" applyFont="1" applyFill="1" applyBorder="1"/>
    <xf numFmtId="0" fontId="32" fillId="5" borderId="3" xfId="1" applyFont="1" applyFill="1" applyBorder="1"/>
    <xf numFmtId="170" fontId="32" fillId="5" borderId="3" xfId="1" applyNumberFormat="1" applyFont="1" applyFill="1" applyBorder="1"/>
    <xf numFmtId="164" fontId="33" fillId="5" borderId="3" xfId="1" applyNumberFormat="1" applyFont="1" applyFill="1" applyBorder="1"/>
    <xf numFmtId="170" fontId="30" fillId="0" borderId="4" xfId="1" applyNumberFormat="1" applyFont="1" applyBorder="1"/>
    <xf numFmtId="0" fontId="38" fillId="0" borderId="2" xfId="1" applyFont="1" applyFill="1" applyBorder="1"/>
    <xf numFmtId="0" fontId="39" fillId="0" borderId="3" xfId="1" applyFont="1" applyFill="1" applyBorder="1"/>
    <xf numFmtId="0" fontId="38" fillId="0" borderId="3" xfId="1" applyFont="1" applyFill="1" applyBorder="1"/>
    <xf numFmtId="170" fontId="38" fillId="0" borderId="3" xfId="1" applyNumberFormat="1" applyFont="1" applyFill="1" applyBorder="1"/>
    <xf numFmtId="164" fontId="39" fillId="0" borderId="3" xfId="1" applyNumberFormat="1" applyFont="1" applyFill="1" applyBorder="1"/>
    <xf numFmtId="170" fontId="38" fillId="0" borderId="4" xfId="1" applyNumberFormat="1" applyFont="1" applyBorder="1"/>
    <xf numFmtId="0" fontId="38" fillId="9" borderId="2" xfId="1" applyFont="1" applyFill="1" applyBorder="1"/>
    <xf numFmtId="0" fontId="39" fillId="9" borderId="3" xfId="1" applyFont="1" applyFill="1" applyBorder="1"/>
    <xf numFmtId="0" fontId="38" fillId="9" borderId="3" xfId="1" applyFont="1" applyFill="1" applyBorder="1"/>
    <xf numFmtId="170" fontId="38" fillId="9" borderId="3" xfId="1" applyNumberFormat="1" applyFont="1" applyFill="1" applyBorder="1"/>
    <xf numFmtId="164" fontId="39" fillId="9" borderId="3" xfId="1" applyNumberFormat="1" applyFont="1" applyFill="1" applyBorder="1"/>
    <xf numFmtId="170" fontId="40" fillId="10" borderId="4" xfId="1" applyNumberFormat="1" applyFont="1" applyFill="1" applyBorder="1" applyAlignment="1">
      <alignment horizontal="right"/>
    </xf>
    <xf numFmtId="170" fontId="40" fillId="0" borderId="4" xfId="1" applyNumberFormat="1" applyFont="1" applyBorder="1" applyAlignment="1">
      <alignment horizontal="right"/>
    </xf>
    <xf numFmtId="0" fontId="38" fillId="10" borderId="2" xfId="1" applyFont="1" applyFill="1" applyBorder="1"/>
    <xf numFmtId="0" fontId="39" fillId="10" borderId="3" xfId="1" applyFont="1" applyFill="1" applyBorder="1"/>
    <xf numFmtId="0" fontId="38" fillId="10" borderId="3" xfId="1" applyFont="1" applyFill="1" applyBorder="1"/>
    <xf numFmtId="170" fontId="38" fillId="10" borderId="3" xfId="1" applyNumberFormat="1" applyFont="1" applyFill="1" applyBorder="1"/>
    <xf numFmtId="164" fontId="39" fillId="10" borderId="3" xfId="1" applyNumberFormat="1" applyFont="1" applyFill="1" applyBorder="1"/>
    <xf numFmtId="170" fontId="40" fillId="0" borderId="4" xfId="1" applyNumberFormat="1" applyFont="1" applyFill="1" applyBorder="1" applyAlignment="1">
      <alignment horizontal="right"/>
    </xf>
    <xf numFmtId="0" fontId="40" fillId="10" borderId="4" xfId="1" applyFont="1" applyFill="1" applyBorder="1" applyAlignment="1">
      <alignment horizontal="right"/>
    </xf>
    <xf numFmtId="0" fontId="39" fillId="9" borderId="2" xfId="1" applyFont="1" applyFill="1" applyBorder="1"/>
    <xf numFmtId="0" fontId="38" fillId="11" borderId="2" xfId="1" applyFont="1" applyFill="1" applyBorder="1"/>
    <xf numFmtId="0" fontId="38" fillId="11" borderId="3" xfId="1" applyFont="1" applyFill="1" applyBorder="1"/>
    <xf numFmtId="170" fontId="38" fillId="11" borderId="3" xfId="1" applyNumberFormat="1" applyFont="1" applyFill="1" applyBorder="1"/>
    <xf numFmtId="164" fontId="39" fillId="11" borderId="3" xfId="1" applyNumberFormat="1" applyFont="1" applyFill="1" applyBorder="1"/>
    <xf numFmtId="170" fontId="40" fillId="11" borderId="4" xfId="1" applyNumberFormat="1" applyFont="1" applyFill="1" applyBorder="1" applyAlignment="1">
      <alignment horizontal="right"/>
    </xf>
    <xf numFmtId="0" fontId="38" fillId="5" borderId="2" xfId="1" applyFont="1" applyFill="1" applyBorder="1"/>
    <xf numFmtId="0" fontId="38" fillId="5" borderId="3" xfId="1" applyFont="1" applyFill="1" applyBorder="1"/>
    <xf numFmtId="170" fontId="38" fillId="5" borderId="3" xfId="1" applyNumberFormat="1" applyFont="1" applyFill="1" applyBorder="1"/>
    <xf numFmtId="170" fontId="38" fillId="12" borderId="3" xfId="1" applyNumberFormat="1" applyFont="1" applyFill="1" applyBorder="1"/>
    <xf numFmtId="170" fontId="38" fillId="13" borderId="4" xfId="1" applyNumberFormat="1" applyFont="1" applyFill="1" applyBorder="1"/>
    <xf numFmtId="0" fontId="41" fillId="14" borderId="2" xfId="1" applyFont="1" applyFill="1" applyBorder="1"/>
    <xf numFmtId="0" fontId="42" fillId="14" borderId="3" xfId="1" applyFont="1" applyFill="1" applyBorder="1"/>
    <xf numFmtId="0" fontId="41" fillId="14" borderId="3" xfId="1" applyFont="1" applyFill="1" applyBorder="1"/>
    <xf numFmtId="170" fontId="41" fillId="14" borderId="3" xfId="1" applyNumberFormat="1" applyFont="1" applyFill="1" applyBorder="1"/>
    <xf numFmtId="164" fontId="42" fillId="6" borderId="4" xfId="1" applyNumberFormat="1" applyFont="1" applyFill="1" applyBorder="1"/>
    <xf numFmtId="0" fontId="39" fillId="12" borderId="3" xfId="1" applyFont="1" applyFill="1" applyBorder="1"/>
    <xf numFmtId="0" fontId="38" fillId="12" borderId="3" xfId="1" applyFont="1" applyFill="1" applyBorder="1"/>
    <xf numFmtId="164" fontId="39" fillId="5" borderId="3" xfId="1" applyNumberFormat="1" applyFont="1" applyFill="1" applyBorder="1"/>
    <xf numFmtId="170" fontId="39" fillId="5" borderId="3" xfId="1" applyNumberFormat="1" applyFont="1" applyFill="1" applyBorder="1"/>
    <xf numFmtId="0" fontId="39" fillId="5" borderId="2" xfId="1" applyFont="1" applyFill="1" applyBorder="1"/>
    <xf numFmtId="0" fontId="38" fillId="0" borderId="3" xfId="1" applyFont="1" applyBorder="1" applyAlignment="1">
      <alignment horizontal="left"/>
    </xf>
    <xf numFmtId="0" fontId="46" fillId="0" borderId="2" xfId="1" applyFont="1" applyBorder="1" applyAlignment="1">
      <alignment horizontal="left"/>
    </xf>
    <xf numFmtId="0" fontId="38" fillId="0" borderId="2" xfId="1" applyFont="1" applyBorder="1"/>
    <xf numFmtId="0" fontId="38" fillId="0" borderId="2" xfId="1" applyFont="1" applyBorder="1" applyAlignment="1">
      <alignment horizontal="left"/>
    </xf>
    <xf numFmtId="0" fontId="41" fillId="14" borderId="5" xfId="1" applyFont="1" applyFill="1" applyBorder="1"/>
    <xf numFmtId="0" fontId="43" fillId="14" borderId="6" xfId="1" applyFont="1" applyFill="1" applyBorder="1"/>
    <xf numFmtId="0" fontId="41" fillId="14" borderId="6" xfId="1" applyFont="1" applyFill="1" applyBorder="1"/>
    <xf numFmtId="170" fontId="41" fillId="14" borderId="6" xfId="1" applyNumberFormat="1" applyFont="1" applyFill="1" applyBorder="1"/>
    <xf numFmtId="0" fontId="38" fillId="5" borderId="17" xfId="1" applyFont="1" applyFill="1" applyBorder="1"/>
    <xf numFmtId="0" fontId="39" fillId="12" borderId="18" xfId="1" applyFont="1" applyFill="1" applyBorder="1"/>
    <xf numFmtId="0" fontId="38" fillId="12" borderId="18" xfId="1" applyFont="1" applyFill="1" applyBorder="1"/>
    <xf numFmtId="170" fontId="38" fillId="12" borderId="18" xfId="1" applyNumberFormat="1" applyFont="1" applyFill="1" applyBorder="1"/>
    <xf numFmtId="170" fontId="38" fillId="5" borderId="18" xfId="1" applyNumberFormat="1" applyFont="1" applyFill="1" applyBorder="1"/>
    <xf numFmtId="164" fontId="39" fillId="5" borderId="18" xfId="1" applyNumberFormat="1" applyFont="1" applyFill="1" applyBorder="1"/>
    <xf numFmtId="170" fontId="38" fillId="0" borderId="19" xfId="1" applyNumberFormat="1" applyFont="1" applyBorder="1"/>
    <xf numFmtId="40" fontId="70" fillId="0" borderId="31" xfId="0" applyNumberFormat="1" applyFont="1" applyFill="1" applyBorder="1"/>
    <xf numFmtId="0" fontId="23" fillId="0" borderId="0" xfId="0" applyFont="1" applyFill="1" applyBorder="1" applyAlignment="1">
      <alignment vertical="center"/>
    </xf>
    <xf numFmtId="0" fontId="87" fillId="0" borderId="0" xfId="0" applyNumberFormat="1" applyFont="1" applyFill="1" applyBorder="1" applyAlignment="1">
      <alignment vertical="center"/>
    </xf>
    <xf numFmtId="0" fontId="88" fillId="0" borderId="0" xfId="0" applyFont="1" applyFill="1" applyBorder="1" applyAlignment="1">
      <alignment vertical="center"/>
    </xf>
    <xf numFmtId="0" fontId="89" fillId="0" borderId="0" xfId="0" applyFont="1" applyFill="1" applyBorder="1" applyAlignment="1">
      <alignment vertical="center"/>
    </xf>
    <xf numFmtId="0" fontId="90" fillId="0" borderId="0" xfId="0" applyFont="1" applyFill="1" applyBorder="1" applyAlignment="1">
      <alignment horizontal="center" vertical="center"/>
    </xf>
    <xf numFmtId="0" fontId="56" fillId="0" borderId="31" xfId="0" applyFont="1" applyFill="1" applyBorder="1"/>
    <xf numFmtId="0" fontId="56" fillId="0" borderId="31" xfId="0" applyNumberFormat="1" applyFont="1" applyFill="1" applyBorder="1"/>
    <xf numFmtId="0" fontId="61" fillId="0" borderId="31" xfId="0" applyFont="1" applyFill="1" applyBorder="1" applyAlignment="1">
      <alignment horizontal="center"/>
    </xf>
    <xf numFmtId="40" fontId="81" fillId="0" borderId="32" xfId="0" applyNumberFormat="1" applyFont="1" applyFill="1" applyBorder="1" applyAlignment="1">
      <alignment vertical="center"/>
    </xf>
    <xf numFmtId="1" fontId="81" fillId="0" borderId="33" xfId="0" applyNumberFormat="1" applyFont="1" applyFill="1" applyBorder="1" applyAlignment="1">
      <alignment horizontal="right" vertical="center"/>
    </xf>
    <xf numFmtId="40" fontId="81" fillId="0" borderId="34" xfId="0" applyNumberFormat="1" applyFont="1" applyFill="1" applyBorder="1"/>
    <xf numFmtId="17" fontId="81" fillId="0" borderId="35" xfId="0" applyNumberFormat="1" applyFont="1" applyFill="1" applyBorder="1" applyAlignment="1">
      <alignment horizontal="right"/>
    </xf>
    <xf numFmtId="0" fontId="81" fillId="0" borderId="35" xfId="0" applyNumberFormat="1" applyFont="1" applyFill="1" applyBorder="1" applyAlignment="1">
      <alignment horizontal="right" vertical="center"/>
    </xf>
    <xf numFmtId="14" fontId="82" fillId="0" borderId="35" xfId="0" applyNumberFormat="1" applyFont="1" applyFill="1" applyBorder="1" applyProtection="1"/>
    <xf numFmtId="168" fontId="84" fillId="0" borderId="35" xfId="0" applyNumberFormat="1" applyFont="1" applyFill="1" applyBorder="1" applyAlignment="1" applyProtection="1">
      <alignment horizontal="left"/>
      <protection locked="0"/>
    </xf>
    <xf numFmtId="0" fontId="24" fillId="0" borderId="35" xfId="0" applyFont="1" applyFill="1" applyBorder="1" applyAlignment="1" applyProtection="1">
      <alignment horizontal="left"/>
      <protection locked="0"/>
    </xf>
    <xf numFmtId="0" fontId="71" fillId="0" borderId="36" xfId="0" applyFont="1" applyFill="1" applyBorder="1" applyAlignment="1" applyProtection="1">
      <alignment horizontal="left"/>
      <protection locked="0"/>
    </xf>
    <xf numFmtId="0" fontId="0" fillId="0" borderId="35" xfId="0" applyFont="1" applyFill="1" applyBorder="1"/>
    <xf numFmtId="0" fontId="0" fillId="0" borderId="34" xfId="0" applyFont="1" applyFill="1" applyBorder="1"/>
    <xf numFmtId="0" fontId="83" fillId="0" borderId="34" xfId="0" applyFont="1" applyFill="1" applyBorder="1" applyAlignment="1">
      <alignment horizontal="center"/>
    </xf>
    <xf numFmtId="0" fontId="62" fillId="0" borderId="34" xfId="0" applyFont="1" applyFill="1" applyBorder="1" applyAlignment="1" applyProtection="1">
      <alignment horizontal="center"/>
      <protection locked="0"/>
    </xf>
    <xf numFmtId="0" fontId="63" fillId="0" borderId="34" xfId="0" applyFont="1" applyFill="1" applyBorder="1" applyAlignment="1" applyProtection="1">
      <alignment horizontal="center"/>
      <protection locked="0"/>
    </xf>
    <xf numFmtId="0" fontId="63" fillId="0" borderId="34" xfId="2" applyNumberFormat="1" applyFont="1" applyFill="1" applyBorder="1" applyAlignment="1" applyProtection="1">
      <protection locked="0"/>
    </xf>
    <xf numFmtId="0" fontId="62" fillId="0" borderId="34" xfId="0" applyFont="1" applyFill="1" applyBorder="1"/>
    <xf numFmtId="0" fontId="62" fillId="0" borderId="34" xfId="0" applyFont="1" applyFill="1" applyBorder="1" applyAlignment="1">
      <alignment horizontal="left"/>
    </xf>
    <xf numFmtId="0" fontId="62" fillId="0" borderId="34" xfId="0" applyFont="1" applyFill="1" applyBorder="1" applyAlignment="1">
      <alignment horizontal="right"/>
    </xf>
    <xf numFmtId="0" fontId="83" fillId="0" borderId="35" xfId="0" applyFont="1" applyFill="1" applyBorder="1" applyAlignment="1">
      <alignment horizontal="right"/>
    </xf>
    <xf numFmtId="170" fontId="62" fillId="0" borderId="35" xfId="2" applyNumberFormat="1" applyFont="1" applyFill="1" applyBorder="1" applyAlignment="1" applyProtection="1"/>
    <xf numFmtId="170" fontId="62" fillId="0" borderId="35" xfId="0" applyNumberFormat="1" applyFont="1" applyBorder="1"/>
    <xf numFmtId="170" fontId="63" fillId="0" borderId="35" xfId="2" applyNumberFormat="1" applyFont="1" applyFill="1" applyBorder="1" applyAlignment="1" applyProtection="1"/>
    <xf numFmtId="0" fontId="62" fillId="0" borderId="35" xfId="0" applyFont="1" applyBorder="1"/>
    <xf numFmtId="164" fontId="83" fillId="0" borderId="35" xfId="2" applyNumberFormat="1" applyFont="1" applyFill="1" applyBorder="1" applyAlignment="1" applyProtection="1">
      <alignment horizontal="right" vertical="center"/>
    </xf>
    <xf numFmtId="0" fontId="27" fillId="0" borderId="31" xfId="0" applyFont="1" applyFill="1" applyBorder="1" applyAlignment="1" applyProtection="1">
      <alignment horizontal="center" vertical="center" wrapText="1"/>
      <protection locked="0"/>
    </xf>
    <xf numFmtId="0" fontId="0" fillId="0" borderId="34" xfId="0" applyFont="1" applyFill="1" applyBorder="1" applyAlignment="1">
      <alignment horizontal="right"/>
    </xf>
    <xf numFmtId="0" fontId="0" fillId="0" borderId="37" xfId="0" applyFont="1" applyBorder="1"/>
    <xf numFmtId="0" fontId="56" fillId="0" borderId="32" xfId="0" applyFont="1" applyFill="1" applyBorder="1"/>
    <xf numFmtId="0" fontId="56" fillId="0" borderId="38" xfId="0" applyNumberFormat="1" applyFont="1" applyFill="1" applyBorder="1"/>
    <xf numFmtId="0" fontId="61" fillId="0" borderId="38" xfId="0" applyFont="1" applyFill="1" applyBorder="1" applyAlignment="1">
      <alignment horizontal="center"/>
    </xf>
    <xf numFmtId="0" fontId="20" fillId="0" borderId="34" xfId="0" applyFont="1" applyFill="1" applyBorder="1" applyAlignment="1">
      <alignment horizontal="center"/>
    </xf>
    <xf numFmtId="0" fontId="83" fillId="0" borderId="34" xfId="0" applyFont="1" applyFill="1" applyBorder="1"/>
    <xf numFmtId="0" fontId="81" fillId="0" borderId="34" xfId="0" applyFont="1" applyFill="1" applyBorder="1"/>
    <xf numFmtId="0" fontId="21" fillId="0" borderId="37" xfId="0" applyFont="1" applyFill="1" applyBorder="1"/>
    <xf numFmtId="0" fontId="61" fillId="0" borderId="31" xfId="0" applyFont="1" applyFill="1" applyBorder="1" applyAlignment="1">
      <alignment horizontal="center" vertical="center"/>
    </xf>
    <xf numFmtId="0" fontId="11" fillId="0" borderId="0" xfId="0" applyFont="1" applyBorder="1" applyAlignment="1" applyProtection="1">
      <alignment horizontal="left"/>
      <protection locked="0"/>
    </xf>
    <xf numFmtId="0" fontId="10" fillId="0" borderId="0" xfId="0" applyFont="1" applyBorder="1"/>
    <xf numFmtId="0" fontId="0" fillId="0" borderId="35" xfId="0" applyFill="1" applyBorder="1" applyAlignment="1">
      <alignment horizontal="center"/>
    </xf>
    <xf numFmtId="170" fontId="33" fillId="0" borderId="3" xfId="1" applyNumberFormat="1" applyFont="1" applyBorder="1"/>
    <xf numFmtId="0" fontId="41" fillId="14" borderId="22" xfId="1" applyFont="1" applyFill="1" applyBorder="1"/>
    <xf numFmtId="0" fontId="43" fillId="14" borderId="23" xfId="1" applyFont="1" applyFill="1" applyBorder="1"/>
    <xf numFmtId="0" fontId="41" fillId="14" borderId="23" xfId="1" applyFont="1" applyFill="1" applyBorder="1"/>
    <xf numFmtId="170" fontId="41" fillId="14" borderId="23" xfId="1" applyNumberFormat="1" applyFont="1" applyFill="1" applyBorder="1"/>
    <xf numFmtId="164" fontId="44" fillId="14" borderId="23" xfId="1" applyNumberFormat="1" applyFont="1" applyFill="1" applyBorder="1"/>
    <xf numFmtId="170" fontId="43" fillId="6" borderId="24" xfId="1" applyNumberFormat="1" applyFont="1" applyFill="1" applyBorder="1"/>
    <xf numFmtId="0" fontId="42" fillId="14" borderId="23" xfId="1" applyFont="1" applyFill="1" applyBorder="1"/>
    <xf numFmtId="164" fontId="42" fillId="6" borderId="24" xfId="1" applyNumberFormat="1" applyFont="1" applyFill="1" applyBorder="1"/>
    <xf numFmtId="0" fontId="41" fillId="14" borderId="25" xfId="1" applyFont="1" applyFill="1" applyBorder="1"/>
    <xf numFmtId="0" fontId="44" fillId="14" borderId="26" xfId="1" applyFont="1" applyFill="1" applyBorder="1"/>
    <xf numFmtId="0" fontId="41" fillId="14" borderId="26" xfId="1" applyFont="1" applyFill="1" applyBorder="1"/>
    <xf numFmtId="170" fontId="41" fillId="14" borderId="26" xfId="1" applyNumberFormat="1" applyFont="1" applyFill="1" applyBorder="1"/>
    <xf numFmtId="164" fontId="42" fillId="6" borderId="27" xfId="1" applyNumberFormat="1" applyFont="1" applyFill="1" applyBorder="1"/>
    <xf numFmtId="170" fontId="38" fillId="10" borderId="4" xfId="1" applyNumberFormat="1" applyFont="1" applyFill="1" applyBorder="1" applyAlignment="1">
      <alignment horizontal="right"/>
    </xf>
    <xf numFmtId="170" fontId="83" fillId="0" borderId="35" xfId="2" applyNumberFormat="1" applyFont="1" applyFill="1" applyBorder="1" applyAlignment="1" applyProtection="1">
      <alignment horizontal="right" vertical="center"/>
    </xf>
    <xf numFmtId="170" fontId="63" fillId="0" borderId="39" xfId="2" applyNumberFormat="1" applyFont="1" applyFill="1" applyBorder="1" applyAlignment="1" applyProtection="1">
      <alignment horizontal="right" vertical="center"/>
    </xf>
    <xf numFmtId="170" fontId="83" fillId="0" borderId="40" xfId="2" applyNumberFormat="1" applyFont="1" applyFill="1" applyBorder="1" applyAlignment="1" applyProtection="1">
      <alignment horizontal="right" vertical="center"/>
    </xf>
    <xf numFmtId="0" fontId="73" fillId="0" borderId="0" xfId="0" applyFont="1"/>
    <xf numFmtId="176" fontId="74" fillId="0" borderId="36" xfId="0" applyNumberFormat="1" applyFont="1" applyFill="1" applyBorder="1" applyAlignment="1" applyProtection="1">
      <alignment horizontal="right" vertical="center"/>
      <protection locked="0"/>
    </xf>
    <xf numFmtId="0" fontId="0" fillId="0" borderId="0" xfId="0" applyNumberFormat="1"/>
    <xf numFmtId="167" fontId="11" fillId="0" borderId="0" xfId="0" applyNumberFormat="1" applyFont="1" applyFill="1" applyBorder="1" applyAlignment="1" applyProtection="1">
      <alignment horizontal="center" vertical="center"/>
      <protection locked="0"/>
    </xf>
    <xf numFmtId="167" fontId="11" fillId="2" borderId="1" xfId="0" applyNumberFormat="1" applyFont="1" applyFill="1" applyBorder="1" applyAlignment="1" applyProtection="1">
      <alignment horizontal="left" vertical="center"/>
      <protection locked="0"/>
    </xf>
    <xf numFmtId="49" fontId="0" fillId="0" borderId="31" xfId="0" applyNumberFormat="1" applyFont="1" applyFill="1" applyBorder="1" applyAlignment="1" applyProtection="1">
      <protection locked="0"/>
    </xf>
    <xf numFmtId="1" fontId="0" fillId="0" borderId="0" xfId="0" applyNumberFormat="1"/>
    <xf numFmtId="1" fontId="0" fillId="0" borderId="0" xfId="0" applyNumberFormat="1" applyAlignment="1">
      <alignment horizontal="left"/>
    </xf>
    <xf numFmtId="177" fontId="0" fillId="0" borderId="0" xfId="0" applyNumberFormat="1" applyAlignment="1">
      <alignment horizontal="left"/>
    </xf>
    <xf numFmtId="49" fontId="75" fillId="0" borderId="0" xfId="0" applyNumberFormat="1" applyFont="1" applyFill="1" applyBorder="1" applyAlignment="1" applyProtection="1">
      <protection locked="0"/>
    </xf>
    <xf numFmtId="49" fontId="92" fillId="0" borderId="0" xfId="0" applyNumberFormat="1" applyFont="1" applyFill="1" applyBorder="1"/>
    <xf numFmtId="170" fontId="93" fillId="0" borderId="3" xfId="1" applyNumberFormat="1" applyFont="1" applyFill="1" applyBorder="1"/>
    <xf numFmtId="9" fontId="32" fillId="0" borderId="3" xfId="1" applyNumberFormat="1" applyFont="1" applyFill="1" applyBorder="1"/>
    <xf numFmtId="170" fontId="39" fillId="0" borderId="3" xfId="1" applyNumberFormat="1" applyFont="1" applyFill="1" applyBorder="1"/>
    <xf numFmtId="164" fontId="39" fillId="6" borderId="26" xfId="1" applyNumberFormat="1" applyFont="1" applyFill="1" applyBorder="1"/>
    <xf numFmtId="170" fontId="43" fillId="6" borderId="28" xfId="1" applyNumberFormat="1" applyFont="1" applyFill="1" applyBorder="1"/>
    <xf numFmtId="170" fontId="43" fillId="6" borderId="6" xfId="1" applyNumberFormat="1" applyFont="1" applyFill="1" applyBorder="1"/>
    <xf numFmtId="170" fontId="76" fillId="14" borderId="26" xfId="1" applyNumberFormat="1" applyFont="1" applyFill="1" applyBorder="1"/>
    <xf numFmtId="0" fontId="11" fillId="0" borderId="0" xfId="0" applyFont="1" applyFill="1" applyBorder="1" applyAlignment="1" applyProtection="1">
      <alignment horizontal="left" vertical="center"/>
      <protection locked="0"/>
    </xf>
    <xf numFmtId="49" fontId="62" fillId="0" borderId="0" xfId="0" applyNumberFormat="1" applyFont="1" applyFill="1" applyBorder="1" applyAlignment="1" applyProtection="1">
      <alignment horizontal="left"/>
      <protection locked="0"/>
    </xf>
    <xf numFmtId="0" fontId="7" fillId="0" borderId="0" xfId="0" applyFont="1" applyBorder="1" applyAlignment="1">
      <alignment horizontal="left"/>
    </xf>
    <xf numFmtId="0" fontId="8" fillId="0" borderId="0" xfId="0" applyFont="1" applyBorder="1"/>
    <xf numFmtId="0" fontId="26" fillId="0" borderId="0" xfId="2" applyNumberFormat="1" applyFont="1" applyFill="1" applyBorder="1" applyAlignment="1" applyProtection="1">
      <alignment horizontal="center"/>
    </xf>
    <xf numFmtId="166" fontId="8" fillId="2" borderId="30" xfId="0" applyNumberFormat="1" applyFont="1" applyFill="1" applyBorder="1" applyAlignment="1" applyProtection="1">
      <alignment horizontal="center" vertical="center"/>
      <protection locked="0"/>
    </xf>
    <xf numFmtId="175" fontId="8" fillId="6" borderId="21" xfId="0" applyNumberFormat="1" applyFont="1" applyFill="1" applyBorder="1" applyAlignment="1" applyProtection="1">
      <alignment horizontal="center"/>
      <protection locked="0"/>
    </xf>
    <xf numFmtId="0" fontId="11" fillId="0" borderId="0" xfId="0" applyFont="1" applyBorder="1"/>
    <xf numFmtId="0" fontId="11" fillId="0" borderId="0" xfId="0" applyFont="1" applyBorder="1" applyAlignment="1">
      <alignment horizontal="left"/>
    </xf>
    <xf numFmtId="175" fontId="9" fillId="0" borderId="0" xfId="0" applyNumberFormat="1" applyFont="1" applyFill="1" applyBorder="1" applyAlignment="1" applyProtection="1">
      <alignment horizontal="center" vertical="center" wrapText="1"/>
      <protection locked="0"/>
    </xf>
    <xf numFmtId="1" fontId="6" fillId="0" borderId="0" xfId="0" applyNumberFormat="1" applyFont="1" applyFill="1" applyBorder="1" applyAlignment="1" applyProtection="1">
      <alignment horizontal="left" vertical="center"/>
      <protection locked="0"/>
    </xf>
    <xf numFmtId="166" fontId="8" fillId="0" borderId="29" xfId="0" applyNumberFormat="1" applyFont="1" applyFill="1" applyBorder="1" applyAlignment="1" applyProtection="1">
      <alignment horizontal="center" vertical="center"/>
      <protection locked="0"/>
    </xf>
    <xf numFmtId="175" fontId="8" fillId="0" borderId="11" xfId="0" applyNumberFormat="1" applyFont="1" applyFill="1" applyBorder="1" applyAlignment="1" applyProtection="1">
      <alignment horizontal="center"/>
      <protection locked="0"/>
    </xf>
    <xf numFmtId="14" fontId="11" fillId="0" borderId="0" xfId="0" applyNumberFormat="1" applyFont="1" applyFill="1" applyBorder="1" applyAlignment="1" applyProtection="1">
      <alignment horizontal="right" vertical="center"/>
      <protection locked="0"/>
    </xf>
    <xf numFmtId="0" fontId="6" fillId="0" borderId="0" xfId="0" applyFont="1" applyBorder="1" applyAlignment="1">
      <alignment horizontal="left"/>
    </xf>
    <xf numFmtId="0" fontId="6" fillId="0" borderId="0" xfId="0" applyFont="1" applyBorder="1" applyAlignment="1" applyProtection="1">
      <alignment horizontal="left"/>
      <protection locked="0"/>
    </xf>
    <xf numFmtId="175" fontId="99" fillId="0" borderId="15" xfId="0" applyNumberFormat="1" applyFont="1" applyFill="1" applyBorder="1" applyAlignment="1" applyProtection="1">
      <alignment horizontal="center" vertical="center"/>
      <protection locked="0"/>
    </xf>
    <xf numFmtId="0" fontId="11" fillId="13" borderId="48" xfId="0" applyFont="1" applyFill="1" applyBorder="1"/>
    <xf numFmtId="0" fontId="14" fillId="13" borderId="49" xfId="0" applyFont="1" applyFill="1" applyBorder="1"/>
    <xf numFmtId="0" fontId="0" fillId="0" borderId="0" xfId="0" applyFill="1" applyBorder="1"/>
    <xf numFmtId="175" fontId="25" fillId="0" borderId="0" xfId="0" applyNumberFormat="1" applyFont="1" applyFill="1" applyBorder="1" applyAlignment="1" applyProtection="1">
      <alignment horizontal="center"/>
    </xf>
    <xf numFmtId="0" fontId="0" fillId="0" borderId="50" xfId="0" applyFont="1" applyBorder="1"/>
    <xf numFmtId="0" fontId="0" fillId="0" borderId="51" xfId="0" applyBorder="1"/>
    <xf numFmtId="0" fontId="0" fillId="0" borderId="52" xfId="0" applyFont="1" applyBorder="1"/>
    <xf numFmtId="0" fontId="0" fillId="7" borderId="53" xfId="0" applyFont="1" applyFill="1" applyBorder="1"/>
    <xf numFmtId="0" fontId="0" fillId="7" borderId="54" xfId="0" applyFont="1" applyFill="1" applyBorder="1"/>
    <xf numFmtId="0" fontId="0" fillId="7" borderId="55" xfId="0" applyFont="1" applyFill="1" applyBorder="1"/>
    <xf numFmtId="0" fontId="25" fillId="0" borderId="53" xfId="0" applyFont="1" applyBorder="1" applyAlignment="1">
      <alignment horizontal="left"/>
    </xf>
    <xf numFmtId="0" fontId="25" fillId="2" borderId="54" xfId="0" applyFont="1" applyFill="1" applyBorder="1" applyAlignment="1" applyProtection="1">
      <alignment horizontal="left" wrapText="1"/>
      <protection locked="0"/>
    </xf>
    <xf numFmtId="175" fontId="25" fillId="0" borderId="55" xfId="0" applyNumberFormat="1" applyFont="1" applyBorder="1" applyAlignment="1" applyProtection="1">
      <alignment horizontal="center"/>
    </xf>
    <xf numFmtId="0" fontId="25" fillId="0" borderId="56" xfId="0" applyFont="1" applyBorder="1" applyAlignment="1">
      <alignment horizontal="left"/>
    </xf>
    <xf numFmtId="168" fontId="81" fillId="0" borderId="35" xfId="0" applyNumberFormat="1" applyFont="1" applyFill="1" applyBorder="1"/>
    <xf numFmtId="168" fontId="81" fillId="0" borderId="35" xfId="0" applyNumberFormat="1" applyFont="1" applyFill="1" applyBorder="1" applyProtection="1"/>
    <xf numFmtId="0" fontId="5" fillId="0" borderId="0" xfId="0" applyFont="1" applyAlignment="1">
      <alignment horizontal="left"/>
    </xf>
    <xf numFmtId="0" fontId="100" fillId="0" borderId="0" xfId="0" applyFont="1" applyAlignment="1">
      <alignment horizontal="left"/>
    </xf>
    <xf numFmtId="0" fontId="101" fillId="0" borderId="0" xfId="0" applyFont="1" applyBorder="1" applyAlignment="1">
      <alignment horizontal="left"/>
    </xf>
    <xf numFmtId="0" fontId="100" fillId="0" borderId="0" xfId="0" applyFont="1" applyBorder="1"/>
    <xf numFmtId="0" fontId="100" fillId="0" borderId="0" xfId="0" applyFont="1" applyBorder="1" applyAlignment="1">
      <alignment horizontal="left"/>
    </xf>
    <xf numFmtId="0" fontId="101" fillId="0" borderId="0" xfId="0" applyFont="1" applyBorder="1"/>
    <xf numFmtId="0" fontId="53" fillId="0" borderId="0" xfId="0" applyFont="1" applyBorder="1" applyAlignment="1">
      <alignment horizontal="left"/>
    </xf>
    <xf numFmtId="0" fontId="8" fillId="0" borderId="0" xfId="0" applyFont="1" applyProtection="1">
      <protection locked="0"/>
    </xf>
    <xf numFmtId="175" fontId="99" fillId="0" borderId="15" xfId="0" applyNumberFormat="1" applyFont="1" applyFill="1" applyBorder="1" applyAlignment="1" applyProtection="1">
      <alignment horizontal="center" vertical="center"/>
    </xf>
    <xf numFmtId="0" fontId="11" fillId="0" borderId="0" xfId="0" applyFont="1" applyBorder="1" applyProtection="1"/>
    <xf numFmtId="0" fontId="11" fillId="0" borderId="0" xfId="0" applyFont="1" applyAlignment="1" applyProtection="1">
      <alignment horizontal="left"/>
    </xf>
    <xf numFmtId="0" fontId="11" fillId="0" borderId="0" xfId="0" applyFont="1" applyFill="1" applyBorder="1" applyAlignment="1" applyProtection="1">
      <alignment horizontal="left" vertical="center"/>
    </xf>
    <xf numFmtId="1" fontId="11" fillId="13" borderId="13" xfId="0" applyNumberFormat="1" applyFont="1" applyFill="1" applyBorder="1" applyAlignment="1" applyProtection="1">
      <alignment horizontal="left" vertical="center"/>
    </xf>
    <xf numFmtId="0" fontId="6" fillId="13" borderId="13" xfId="0" applyNumberFormat="1" applyFont="1" applyFill="1" applyBorder="1" applyAlignment="1" applyProtection="1">
      <alignment horizontal="right" vertical="center"/>
    </xf>
    <xf numFmtId="0" fontId="11" fillId="0" borderId="0" xfId="0" applyFont="1" applyFill="1" applyBorder="1" applyAlignment="1" applyProtection="1">
      <alignment horizontal="left"/>
    </xf>
    <xf numFmtId="0" fontId="11" fillId="0" borderId="0" xfId="0" applyFont="1" applyBorder="1" applyAlignment="1" applyProtection="1">
      <alignment horizontal="left"/>
    </xf>
    <xf numFmtId="0" fontId="23" fillId="0" borderId="0" xfId="2" applyNumberFormat="1" applyFont="1" applyFill="1" applyBorder="1" applyAlignment="1" applyProtection="1">
      <protection locked="0"/>
    </xf>
    <xf numFmtId="0" fontId="103" fillId="0" borderId="0" xfId="2" applyNumberFormat="1" applyFont="1" applyFill="1" applyBorder="1" applyAlignment="1" applyProtection="1">
      <alignment horizontal="center"/>
    </xf>
    <xf numFmtId="49" fontId="103" fillId="0" borderId="0" xfId="0" applyNumberFormat="1" applyFont="1" applyFill="1" applyBorder="1" applyAlignment="1" applyProtection="1">
      <alignment horizontal="left"/>
      <protection locked="0"/>
    </xf>
    <xf numFmtId="0" fontId="103" fillId="0" borderId="0" xfId="2" applyNumberFormat="1" applyFont="1" applyFill="1" applyBorder="1" applyAlignment="1" applyProtection="1"/>
    <xf numFmtId="4" fontId="103" fillId="0" borderId="0" xfId="0" applyNumberFormat="1" applyFont="1" applyFill="1" applyBorder="1" applyAlignment="1" applyProtection="1">
      <alignment horizontal="left"/>
      <protection locked="0"/>
    </xf>
    <xf numFmtId="0" fontId="56" fillId="0" borderId="0" xfId="0" applyFont="1" applyBorder="1"/>
    <xf numFmtId="4" fontId="103" fillId="0" borderId="0" xfId="0" applyNumberFormat="1" applyFont="1" applyFill="1" applyBorder="1" applyAlignment="1" applyProtection="1">
      <alignment horizontal="right"/>
      <protection locked="0"/>
    </xf>
    <xf numFmtId="178" fontId="103" fillId="0" borderId="0" xfId="0" applyNumberFormat="1" applyFont="1" applyFill="1" applyBorder="1" applyAlignment="1" applyProtection="1">
      <alignment horizontal="left"/>
      <protection locked="0"/>
    </xf>
    <xf numFmtId="164" fontId="103" fillId="0" borderId="0" xfId="2" applyNumberFormat="1" applyFont="1" applyFill="1" applyBorder="1" applyAlignment="1" applyProtection="1">
      <alignment horizontal="left"/>
      <protection locked="0"/>
    </xf>
    <xf numFmtId="49" fontId="103" fillId="0" borderId="0" xfId="0" applyNumberFormat="1" applyFont="1" applyFill="1" applyBorder="1" applyAlignment="1" applyProtection="1">
      <protection locked="0"/>
    </xf>
    <xf numFmtId="175" fontId="62" fillId="0" borderId="0" xfId="2" applyNumberFormat="1" applyFont="1" applyFill="1" applyBorder="1" applyAlignment="1" applyProtection="1">
      <alignment horizontal="right"/>
      <protection locked="0"/>
    </xf>
    <xf numFmtId="175" fontId="62" fillId="0" borderId="0" xfId="0" applyNumberFormat="1" applyFont="1" applyBorder="1" applyAlignment="1">
      <alignment horizontal="right"/>
    </xf>
    <xf numFmtId="0" fontId="6" fillId="0" borderId="0" xfId="0" applyFont="1" applyFill="1" applyBorder="1" applyAlignment="1" applyProtection="1">
      <alignment horizontal="left" vertical="center"/>
    </xf>
    <xf numFmtId="0" fontId="11" fillId="15" borderId="0" xfId="0" applyFont="1" applyFill="1" applyBorder="1"/>
    <xf numFmtId="168" fontId="99" fillId="2" borderId="1" xfId="0" applyNumberFormat="1" applyFont="1" applyFill="1" applyBorder="1" applyAlignment="1" applyProtection="1">
      <alignment horizontal="center" vertical="center"/>
      <protection locked="0"/>
    </xf>
    <xf numFmtId="0" fontId="8" fillId="17" borderId="62" xfId="0" applyFont="1" applyFill="1" applyBorder="1" applyAlignment="1">
      <alignment horizontal="left"/>
    </xf>
    <xf numFmtId="0" fontId="8" fillId="16" borderId="63" xfId="0" applyFont="1" applyFill="1" applyBorder="1" applyAlignment="1">
      <alignment horizontal="left"/>
    </xf>
    <xf numFmtId="0" fontId="8" fillId="0" borderId="64" xfId="0" applyFont="1" applyBorder="1" applyAlignment="1">
      <alignment horizontal="left"/>
    </xf>
    <xf numFmtId="0" fontId="8" fillId="0" borderId="65" xfId="0" applyFont="1" applyBorder="1" applyAlignment="1">
      <alignment horizontal="left"/>
    </xf>
    <xf numFmtId="0" fontId="8" fillId="17" borderId="66" xfId="0" applyFont="1" applyFill="1" applyBorder="1" applyAlignment="1">
      <alignment horizontal="left"/>
    </xf>
    <xf numFmtId="0" fontId="8" fillId="16" borderId="67" xfId="0" applyFont="1" applyFill="1" applyBorder="1" applyAlignment="1">
      <alignment horizontal="left"/>
    </xf>
    <xf numFmtId="0" fontId="8" fillId="0" borderId="44" xfId="0" applyFont="1" applyBorder="1" applyAlignment="1">
      <alignment horizontal="left"/>
    </xf>
    <xf numFmtId="0" fontId="8" fillId="0" borderId="45" xfId="0" applyFont="1" applyBorder="1" applyAlignment="1">
      <alignment horizontal="left"/>
    </xf>
    <xf numFmtId="0" fontId="6" fillId="16" borderId="14" xfId="0" applyFont="1" applyFill="1" applyBorder="1"/>
    <xf numFmtId="0" fontId="11" fillId="16" borderId="15" xfId="0" applyFont="1" applyFill="1" applyBorder="1"/>
    <xf numFmtId="0" fontId="11" fillId="16" borderId="16" xfId="0" applyFont="1" applyFill="1" applyBorder="1"/>
    <xf numFmtId="0" fontId="11" fillId="16" borderId="11" xfId="0" applyFont="1" applyFill="1" applyBorder="1"/>
    <xf numFmtId="0" fontId="11" fillId="16" borderId="0" xfId="0" applyFont="1" applyFill="1" applyBorder="1"/>
    <xf numFmtId="0" fontId="91" fillId="16" borderId="0" xfId="0" applyFont="1" applyFill="1" applyBorder="1"/>
    <xf numFmtId="0" fontId="11" fillId="16" borderId="12" xfId="0" applyFont="1" applyFill="1" applyBorder="1"/>
    <xf numFmtId="0" fontId="11" fillId="16" borderId="0" xfId="0" applyFont="1" applyFill="1" applyBorder="1" applyAlignment="1">
      <alignment horizontal="center"/>
    </xf>
    <xf numFmtId="0" fontId="11" fillId="16" borderId="0" xfId="0" applyFont="1" applyFill="1" applyBorder="1" applyAlignment="1"/>
    <xf numFmtId="0" fontId="11" fillId="16" borderId="0" xfId="0" applyFont="1" applyFill="1" applyBorder="1" applyAlignment="1">
      <alignment horizontal="right" vertical="center"/>
    </xf>
    <xf numFmtId="0" fontId="11" fillId="16" borderId="0" xfId="0" applyFont="1" applyFill="1" applyBorder="1" applyAlignment="1">
      <alignment horizontal="center" vertical="center"/>
    </xf>
    <xf numFmtId="0" fontId="77" fillId="16" borderId="0" xfId="0" applyFont="1" applyFill="1" applyBorder="1"/>
    <xf numFmtId="0" fontId="49" fillId="16" borderId="0" xfId="0" applyFont="1" applyFill="1" applyBorder="1"/>
    <xf numFmtId="0" fontId="11" fillId="16" borderId="68" xfId="0" applyFont="1" applyFill="1" applyBorder="1"/>
    <xf numFmtId="0" fontId="11" fillId="16" borderId="69" xfId="0" applyFont="1" applyFill="1" applyBorder="1" applyAlignment="1">
      <alignment horizontal="center"/>
    </xf>
    <xf numFmtId="0" fontId="11" fillId="16" borderId="69" xfId="0" applyFont="1" applyFill="1" applyBorder="1"/>
    <xf numFmtId="0" fontId="6" fillId="16" borderId="69" xfId="0" applyFont="1" applyFill="1" applyBorder="1" applyAlignment="1">
      <alignment horizontal="center"/>
    </xf>
    <xf numFmtId="0" fontId="14" fillId="16" borderId="69" xfId="0" applyFont="1" applyFill="1" applyBorder="1"/>
    <xf numFmtId="0" fontId="11" fillId="16" borderId="69" xfId="0" applyFont="1" applyFill="1" applyBorder="1" applyAlignment="1">
      <alignment horizontal="right" vertical="center"/>
    </xf>
    <xf numFmtId="0" fontId="77" fillId="16" borderId="69" xfId="0" applyFont="1" applyFill="1" applyBorder="1"/>
    <xf numFmtId="0" fontId="77" fillId="16" borderId="69" xfId="0" applyFont="1" applyFill="1" applyBorder="1" applyAlignment="1">
      <alignment horizontal="center" vertical="center"/>
    </xf>
    <xf numFmtId="0" fontId="6" fillId="16" borderId="69" xfId="0" applyFont="1" applyFill="1" applyBorder="1"/>
    <xf numFmtId="0" fontId="6" fillId="16" borderId="70" xfId="0" applyFont="1" applyFill="1" applyBorder="1"/>
    <xf numFmtId="0" fontId="8" fillId="17" borderId="72" xfId="0" applyFont="1" applyFill="1" applyBorder="1" applyAlignment="1">
      <alignment vertical="center"/>
    </xf>
    <xf numFmtId="0" fontId="8" fillId="17" borderId="59" xfId="0" applyFont="1" applyFill="1" applyBorder="1" applyAlignment="1">
      <alignment vertical="center"/>
    </xf>
    <xf numFmtId="0" fontId="8" fillId="17" borderId="20" xfId="0" applyFont="1" applyFill="1" applyBorder="1" applyAlignment="1">
      <alignment vertical="center"/>
    </xf>
    <xf numFmtId="0" fontId="8" fillId="17" borderId="73" xfId="0" applyFont="1" applyFill="1" applyBorder="1" applyAlignment="1">
      <alignment vertical="center"/>
    </xf>
    <xf numFmtId="0" fontId="8" fillId="17" borderId="43" xfId="0" applyFont="1" applyFill="1" applyBorder="1" applyAlignment="1">
      <alignment vertical="center"/>
    </xf>
    <xf numFmtId="0" fontId="8" fillId="17" borderId="63" xfId="0" applyFont="1" applyFill="1" applyBorder="1" applyAlignment="1">
      <alignment vertical="center"/>
    </xf>
    <xf numFmtId="0" fontId="8" fillId="0" borderId="11" xfId="0" applyFont="1" applyBorder="1"/>
    <xf numFmtId="0" fontId="8" fillId="0" borderId="43" xfId="0" applyFont="1" applyBorder="1"/>
    <xf numFmtId="0" fontId="8" fillId="16" borderId="62" xfId="0" applyFont="1" applyFill="1" applyBorder="1"/>
    <xf numFmtId="0" fontId="8" fillId="16" borderId="12" xfId="0" applyFont="1" applyFill="1" applyBorder="1"/>
    <xf numFmtId="0" fontId="8" fillId="0" borderId="74" xfId="0" applyFont="1" applyBorder="1" applyAlignment="1">
      <alignment horizontal="left"/>
    </xf>
    <xf numFmtId="0" fontId="8" fillId="17" borderId="75" xfId="0" applyFont="1" applyFill="1" applyBorder="1" applyAlignment="1">
      <alignment vertical="center"/>
    </xf>
    <xf numFmtId="0" fontId="8" fillId="17" borderId="76" xfId="0" applyFont="1" applyFill="1" applyBorder="1" applyAlignment="1">
      <alignment vertical="center"/>
    </xf>
    <xf numFmtId="0" fontId="8" fillId="0" borderId="77" xfId="0" applyFont="1" applyBorder="1" applyAlignment="1">
      <alignment horizontal="left"/>
    </xf>
    <xf numFmtId="0" fontId="8" fillId="0" borderId="78" xfId="0" applyFont="1" applyBorder="1" applyAlignment="1">
      <alignment horizontal="left"/>
    </xf>
    <xf numFmtId="0" fontId="8" fillId="17" borderId="79" xfId="0" applyFont="1" applyFill="1" applyBorder="1" applyAlignment="1">
      <alignment horizontal="left"/>
    </xf>
    <xf numFmtId="0" fontId="8" fillId="16" borderId="80" xfId="0" applyFont="1" applyFill="1" applyBorder="1" applyAlignment="1">
      <alignment horizontal="left"/>
    </xf>
    <xf numFmtId="0" fontId="8" fillId="0" borderId="81" xfId="0" applyFont="1" applyBorder="1"/>
    <xf numFmtId="0" fontId="8" fillId="0" borderId="82" xfId="0" applyFont="1" applyBorder="1"/>
    <xf numFmtId="0" fontId="8" fillId="16" borderId="83" xfId="0" applyFont="1" applyFill="1" applyBorder="1"/>
    <xf numFmtId="0" fontId="8" fillId="16" borderId="84" xfId="0" applyFont="1" applyFill="1" applyBorder="1"/>
    <xf numFmtId="0" fontId="63" fillId="0" borderId="34" xfId="0" applyFont="1" applyFill="1" applyBorder="1" applyAlignment="1" applyProtection="1">
      <alignment horizontal="center"/>
    </xf>
    <xf numFmtId="175" fontId="62" fillId="0" borderId="0" xfId="2" applyNumberFormat="1" applyFont="1" applyFill="1" applyBorder="1" applyAlignment="1" applyProtection="1">
      <alignment horizontal="right"/>
    </xf>
    <xf numFmtId="178" fontId="104" fillId="0" borderId="57" xfId="0" applyNumberFormat="1" applyFont="1" applyFill="1" applyBorder="1" applyAlignment="1" applyProtection="1">
      <alignment horizontal="left"/>
    </xf>
    <xf numFmtId="178" fontId="23" fillId="0" borderId="0" xfId="0" applyNumberFormat="1" applyFont="1" applyFill="1" applyBorder="1" applyAlignment="1" applyProtection="1">
      <alignment horizontal="left"/>
      <protection locked="0"/>
    </xf>
    <xf numFmtId="0" fontId="63" fillId="0" borderId="34" xfId="2" applyNumberFormat="1" applyFont="1" applyFill="1" applyBorder="1" applyAlignment="1" applyProtection="1"/>
    <xf numFmtId="0" fontId="38" fillId="18" borderId="2" xfId="1" applyFont="1" applyFill="1" applyBorder="1"/>
    <xf numFmtId="0" fontId="39" fillId="18" borderId="3" xfId="1" applyFont="1" applyFill="1" applyBorder="1"/>
    <xf numFmtId="0" fontId="38" fillId="18" borderId="3" xfId="1" applyFont="1" applyFill="1" applyBorder="1"/>
    <xf numFmtId="170" fontId="38" fillId="18" borderId="3" xfId="1" applyNumberFormat="1" applyFont="1" applyFill="1" applyBorder="1"/>
    <xf numFmtId="164" fontId="39" fillId="18" borderId="3" xfId="1" applyNumberFormat="1" applyFont="1" applyFill="1" applyBorder="1"/>
    <xf numFmtId="170" fontId="38" fillId="18" borderId="4" xfId="1" applyNumberFormat="1" applyFont="1" applyFill="1" applyBorder="1"/>
    <xf numFmtId="0" fontId="40" fillId="18" borderId="4" xfId="1" applyFont="1" applyFill="1" applyBorder="1" applyAlignment="1">
      <alignment horizontal="right"/>
    </xf>
    <xf numFmtId="0" fontId="11" fillId="16" borderId="0" xfId="0" applyFont="1" applyFill="1" applyBorder="1" applyAlignment="1">
      <alignment shrinkToFit="1"/>
    </xf>
    <xf numFmtId="49" fontId="106" fillId="0" borderId="0" xfId="0" applyNumberFormat="1" applyFont="1" applyFill="1" applyBorder="1" applyAlignment="1" applyProtection="1">
      <alignment horizontal="left"/>
      <protection locked="0"/>
    </xf>
    <xf numFmtId="0" fontId="103" fillId="0" borderId="85" xfId="2" applyNumberFormat="1" applyFont="1" applyFill="1" applyBorder="1" applyAlignment="1" applyProtection="1">
      <alignment horizontal="center"/>
    </xf>
    <xf numFmtId="0" fontId="103" fillId="0" borderId="85" xfId="0" applyNumberFormat="1" applyFont="1" applyFill="1" applyBorder="1" applyAlignment="1" applyProtection="1">
      <alignment horizontal="center"/>
    </xf>
    <xf numFmtId="0" fontId="62" fillId="0" borderId="85" xfId="0" applyFont="1" applyBorder="1"/>
    <xf numFmtId="0" fontId="8" fillId="0" borderId="60" xfId="0" applyFont="1" applyBorder="1" applyAlignment="1">
      <alignment horizontal="left"/>
    </xf>
    <xf numFmtId="0" fontId="8" fillId="0" borderId="61" xfId="0" applyFont="1" applyBorder="1" applyAlignment="1">
      <alignment horizontal="left"/>
    </xf>
    <xf numFmtId="0" fontId="105" fillId="0" borderId="0" xfId="4" applyAlignment="1" applyProtection="1">
      <alignment vertical="center"/>
      <protection locked="0"/>
    </xf>
    <xf numFmtId="0" fontId="107" fillId="0" borderId="0" xfId="0" applyFont="1" applyFill="1" applyBorder="1"/>
    <xf numFmtId="0" fontId="108" fillId="0" borderId="0" xfId="0" applyFont="1" applyBorder="1"/>
    <xf numFmtId="0" fontId="8" fillId="0" borderId="0" xfId="0" applyFont="1" applyFill="1" applyAlignment="1">
      <alignment horizontal="left"/>
    </xf>
    <xf numFmtId="0" fontId="109" fillId="0" borderId="0" xfId="0" applyFont="1" applyFill="1" applyBorder="1"/>
    <xf numFmtId="175" fontId="110" fillId="0" borderId="0" xfId="0" applyNumberFormat="1" applyFont="1" applyFill="1" applyBorder="1" applyAlignment="1" applyProtection="1">
      <alignment horizontal="left" wrapText="1"/>
    </xf>
    <xf numFmtId="0" fontId="8" fillId="0" borderId="86" xfId="0" applyFont="1" applyBorder="1"/>
    <xf numFmtId="175" fontId="6" fillId="0" borderId="0" xfId="0" applyNumberFormat="1" applyFont="1" applyAlignment="1">
      <alignment horizontal="left"/>
    </xf>
    <xf numFmtId="0" fontId="8" fillId="0" borderId="95" xfId="0" applyFont="1" applyBorder="1"/>
    <xf numFmtId="0" fontId="8" fillId="0" borderId="96" xfId="0" applyFont="1" applyBorder="1"/>
    <xf numFmtId="0" fontId="8" fillId="0" borderId="98" xfId="0" applyFont="1" applyBorder="1"/>
    <xf numFmtId="0" fontId="8" fillId="0" borderId="100" xfId="0" applyFont="1" applyFill="1" applyBorder="1"/>
    <xf numFmtId="0" fontId="115" fillId="0" borderId="97" xfId="0" applyFont="1" applyBorder="1"/>
    <xf numFmtId="0" fontId="115" fillId="0" borderId="0" xfId="0" applyFont="1"/>
    <xf numFmtId="0" fontId="116" fillId="0" borderId="0" xfId="0" applyFont="1"/>
    <xf numFmtId="8" fontId="14" fillId="0" borderId="103" xfId="0" applyNumberFormat="1" applyFont="1" applyBorder="1"/>
    <xf numFmtId="0" fontId="11" fillId="0" borderId="0" xfId="0" applyFont="1" applyBorder="1" applyAlignment="1">
      <alignment horizontal="left"/>
    </xf>
    <xf numFmtId="0" fontId="25" fillId="0" borderId="54" xfId="0" applyFont="1" applyBorder="1" applyAlignment="1" applyProtection="1">
      <alignment horizontal="left"/>
      <protection locked="0"/>
    </xf>
    <xf numFmtId="0" fontId="53" fillId="0" borderId="0" xfId="0" applyFont="1" applyAlignment="1">
      <alignment horizontal="left"/>
    </xf>
    <xf numFmtId="0" fontId="25" fillId="0" borderId="71" xfId="0" applyFont="1" applyBorder="1" applyAlignment="1" applyProtection="1">
      <alignment horizontal="left"/>
      <protection locked="0"/>
    </xf>
    <xf numFmtId="175" fontId="8" fillId="19" borderId="89" xfId="0" applyNumberFormat="1" applyFont="1" applyFill="1" applyBorder="1" applyAlignment="1">
      <alignment horizontal="right" vertical="center"/>
    </xf>
    <xf numFmtId="175" fontId="8" fillId="19" borderId="90" xfId="0" applyNumberFormat="1" applyFont="1" applyFill="1" applyBorder="1" applyAlignment="1">
      <alignment horizontal="right" vertical="center"/>
    </xf>
    <xf numFmtId="175" fontId="8" fillId="19" borderId="87" xfId="0" applyNumberFormat="1" applyFont="1" applyFill="1" applyBorder="1" applyAlignment="1">
      <alignment horizontal="right" vertical="center"/>
    </xf>
    <xf numFmtId="175" fontId="8" fillId="19" borderId="99" xfId="0" applyNumberFormat="1" applyFont="1" applyFill="1" applyBorder="1" applyAlignment="1">
      <alignment horizontal="right" vertical="center"/>
    </xf>
    <xf numFmtId="1" fontId="6" fillId="13" borderId="13" xfId="0" quotePrefix="1" applyNumberFormat="1" applyFont="1" applyFill="1" applyBorder="1" applyAlignment="1" applyProtection="1">
      <alignment horizontal="left" vertical="center"/>
    </xf>
    <xf numFmtId="1" fontId="6" fillId="13" borderId="13" xfId="0" applyNumberFormat="1" applyFont="1" applyFill="1" applyBorder="1" applyAlignment="1" applyProtection="1">
      <alignment horizontal="left" vertical="center"/>
    </xf>
    <xf numFmtId="0" fontId="11" fillId="6" borderId="20" xfId="0" applyFont="1" applyFill="1" applyBorder="1" applyAlignment="1" applyProtection="1">
      <alignment horizontal="left"/>
      <protection locked="0"/>
    </xf>
    <xf numFmtId="0" fontId="11" fillId="6" borderId="43" xfId="0" applyFont="1" applyFill="1" applyBorder="1" applyProtection="1">
      <protection locked="0"/>
    </xf>
    <xf numFmtId="0" fontId="6" fillId="13" borderId="13" xfId="0" applyNumberFormat="1" applyFont="1" applyFill="1" applyBorder="1" applyAlignment="1" applyProtection="1">
      <alignment horizontal="left" vertical="center"/>
    </xf>
    <xf numFmtId="0" fontId="0" fillId="0" borderId="51" xfId="0" applyFont="1" applyBorder="1"/>
    <xf numFmtId="175" fontId="117" fillId="19" borderId="89" xfId="0" applyNumberFormat="1" applyFont="1" applyFill="1" applyBorder="1" applyAlignment="1" applyProtection="1">
      <alignment horizontal="right" vertical="center"/>
    </xf>
    <xf numFmtId="175" fontId="117" fillId="19" borderId="90" xfId="0" applyNumberFormat="1" applyFont="1" applyFill="1" applyBorder="1" applyAlignment="1" applyProtection="1">
      <alignment horizontal="right" vertical="center"/>
    </xf>
    <xf numFmtId="175" fontId="118" fillId="0" borderId="0" xfId="0" applyNumberFormat="1" applyFont="1" applyBorder="1"/>
    <xf numFmtId="175" fontId="118" fillId="0" borderId="104" xfId="0" applyNumberFormat="1" applyFont="1" applyBorder="1"/>
    <xf numFmtId="0" fontId="11" fillId="2" borderId="1" xfId="0" applyFont="1" applyFill="1" applyBorder="1" applyProtection="1">
      <protection locked="0"/>
    </xf>
    <xf numFmtId="0" fontId="11" fillId="2" borderId="1" xfId="0" applyFont="1" applyFill="1" applyBorder="1" applyAlignment="1" applyProtection="1">
      <alignment horizontal="left" vertical="center"/>
      <protection locked="0"/>
    </xf>
    <xf numFmtId="175" fontId="25" fillId="19" borderId="86" xfId="0" applyNumberFormat="1" applyFont="1" applyFill="1" applyBorder="1" applyAlignment="1" applyProtection="1">
      <alignment horizontal="right" vertical="center"/>
    </xf>
    <xf numFmtId="175" fontId="25" fillId="19" borderId="88" xfId="0" applyNumberFormat="1" applyFont="1" applyFill="1" applyBorder="1" applyAlignment="1" applyProtection="1">
      <alignment horizontal="right" vertical="center"/>
    </xf>
    <xf numFmtId="0" fontId="3" fillId="0" borderId="0" xfId="0" applyFont="1" applyBorder="1" applyAlignment="1">
      <alignment horizontal="center" vertical="center"/>
    </xf>
    <xf numFmtId="0" fontId="94" fillId="0" borderId="0" xfId="0" applyFont="1" applyBorder="1" applyAlignment="1">
      <alignment horizontal="center"/>
    </xf>
    <xf numFmtId="0" fontId="11" fillId="6" borderId="13" xfId="0" applyFont="1" applyFill="1" applyBorder="1" applyAlignment="1" applyProtection="1">
      <alignment horizontal="center" vertical="center"/>
      <protection locked="0"/>
    </xf>
    <xf numFmtId="167" fontId="11" fillId="6" borderId="42" xfId="0" applyNumberFormat="1" applyFont="1" applyFill="1" applyBorder="1" applyAlignment="1" applyProtection="1">
      <alignment horizontal="left" vertical="center"/>
      <protection locked="0"/>
    </xf>
    <xf numFmtId="167" fontId="11" fillId="6" borderId="41" xfId="0" applyNumberFormat="1" applyFont="1" applyFill="1" applyBorder="1" applyAlignment="1" applyProtection="1">
      <alignment horizontal="left" vertical="center"/>
      <protection locked="0"/>
    </xf>
    <xf numFmtId="0" fontId="11" fillId="0" borderId="0" xfId="0" applyFont="1" applyBorder="1" applyAlignment="1">
      <alignment horizontal="center" vertical="top"/>
    </xf>
    <xf numFmtId="0" fontId="11" fillId="0" borderId="0" xfId="0" applyFont="1" applyBorder="1"/>
    <xf numFmtId="0" fontId="11" fillId="2" borderId="1" xfId="0" applyNumberFormat="1" applyFont="1" applyFill="1" applyBorder="1" applyProtection="1">
      <protection locked="0"/>
    </xf>
    <xf numFmtId="0" fontId="114" fillId="6" borderId="101" xfId="0" applyFont="1" applyFill="1" applyBorder="1" applyAlignment="1" applyProtection="1">
      <alignment horizontal="center" vertical="center"/>
      <protection locked="0"/>
    </xf>
    <xf numFmtId="0" fontId="14" fillId="6" borderId="102" xfId="0" applyFont="1" applyFill="1" applyBorder="1" applyAlignment="1" applyProtection="1">
      <alignment horizontal="center" vertical="center"/>
      <protection locked="0"/>
    </xf>
    <xf numFmtId="175" fontId="0" fillId="13" borderId="46" xfId="0" applyNumberFormat="1" applyFill="1" applyBorder="1" applyAlignment="1">
      <alignment horizontal="center" vertical="center"/>
    </xf>
    <xf numFmtId="175" fontId="0" fillId="13" borderId="47" xfId="0" applyNumberFormat="1" applyFill="1" applyBorder="1" applyAlignment="1">
      <alignment horizontal="center" vertical="center"/>
    </xf>
    <xf numFmtId="174" fontId="111" fillId="16" borderId="91" xfId="0" applyNumberFormat="1" applyFont="1" applyFill="1" applyBorder="1" applyAlignment="1">
      <alignment horizontal="center" vertical="center"/>
    </xf>
    <xf numFmtId="174" fontId="111" fillId="16" borderId="92" xfId="0" applyNumberFormat="1" applyFont="1" applyFill="1" applyBorder="1" applyAlignment="1">
      <alignment horizontal="center" vertical="center"/>
    </xf>
    <xf numFmtId="174" fontId="111" fillId="16" borderId="93" xfId="0" applyNumberFormat="1" applyFont="1" applyFill="1" applyBorder="1" applyAlignment="1">
      <alignment horizontal="center" vertical="center"/>
    </xf>
    <xf numFmtId="174" fontId="111" fillId="16" borderId="94" xfId="0" applyNumberFormat="1" applyFont="1" applyFill="1" applyBorder="1" applyAlignment="1">
      <alignment horizontal="center" vertical="center"/>
    </xf>
    <xf numFmtId="0" fontId="50" fillId="0" borderId="0" xfId="0" applyFont="1" applyBorder="1" applyAlignment="1">
      <alignment horizontal="center"/>
    </xf>
    <xf numFmtId="0" fontId="11" fillId="6" borderId="0" xfId="0" applyFont="1" applyFill="1" applyBorder="1" applyAlignment="1" applyProtection="1">
      <alignment horizontal="left"/>
      <protection locked="0"/>
    </xf>
    <xf numFmtId="0" fontId="11" fillId="16" borderId="58" xfId="0" applyNumberFormat="1" applyFont="1" applyFill="1" applyBorder="1" applyAlignment="1" applyProtection="1">
      <alignment horizontal="left" vertical="center"/>
    </xf>
    <xf numFmtId="0" fontId="0" fillId="7" borderId="54" xfId="0" applyFont="1" applyFill="1" applyBorder="1"/>
    <xf numFmtId="0" fontId="27" fillId="0" borderId="38" xfId="0" applyFont="1" applyFill="1" applyBorder="1" applyAlignment="1" applyProtection="1">
      <alignment horizontal="left" vertical="center" wrapText="1"/>
      <protection locked="0"/>
    </xf>
    <xf numFmtId="0" fontId="27" fillId="0" borderId="0" xfId="0" applyFont="1" applyFill="1" applyBorder="1" applyAlignment="1" applyProtection="1">
      <alignment horizontal="left" vertical="center" wrapText="1"/>
      <protection locked="0"/>
    </xf>
    <xf numFmtId="0" fontId="72" fillId="0" borderId="0" xfId="0" applyFont="1" applyFill="1"/>
    <xf numFmtId="0" fontId="21" fillId="0" borderId="31" xfId="0" applyFont="1" applyFill="1" applyBorder="1" applyAlignment="1" applyProtection="1">
      <alignment horizontal="left" vertical="center"/>
      <protection locked="0"/>
    </xf>
    <xf numFmtId="0" fontId="0" fillId="0" borderId="0" xfId="0" applyAlignment="1">
      <alignment horizontal="center"/>
    </xf>
    <xf numFmtId="0" fontId="0" fillId="0" borderId="0" xfId="0" applyFont="1" applyAlignment="1">
      <alignment horizontal="center"/>
    </xf>
    <xf numFmtId="0" fontId="95" fillId="0" borderId="0" xfId="0" applyFont="1" applyAlignment="1">
      <alignment horizontal="center"/>
    </xf>
    <xf numFmtId="49" fontId="62" fillId="0" borderId="0" xfId="0" applyNumberFormat="1" applyFont="1" applyFill="1" applyBorder="1" applyAlignment="1" applyProtection="1">
      <alignment horizontal="left"/>
      <protection locked="0"/>
    </xf>
    <xf numFmtId="0" fontId="23" fillId="0" borderId="0" xfId="2" applyNumberFormat="1" applyFont="1" applyFill="1" applyBorder="1" applyAlignment="1" applyProtection="1">
      <protection locked="0"/>
    </xf>
    <xf numFmtId="17" fontId="62" fillId="0" borderId="0" xfId="0" applyNumberFormat="1" applyFont="1" applyFill="1" applyBorder="1" applyAlignment="1" applyProtection="1">
      <alignment horizontal="left" wrapText="1"/>
      <protection locked="0"/>
    </xf>
    <xf numFmtId="49" fontId="83" fillId="0" borderId="0" xfId="0" applyNumberFormat="1" applyFont="1" applyFill="1" applyBorder="1" applyAlignment="1" applyProtection="1">
      <alignment horizontal="center"/>
      <protection locked="0"/>
    </xf>
    <xf numFmtId="176" fontId="26" fillId="0" borderId="0" xfId="2" applyNumberFormat="1" applyFont="1" applyFill="1" applyBorder="1" applyAlignment="1" applyProtection="1">
      <alignment horizontal="right"/>
      <protection locked="0"/>
    </xf>
    <xf numFmtId="0" fontId="26" fillId="0" borderId="0" xfId="2" applyNumberFormat="1" applyFont="1" applyFill="1" applyBorder="1" applyAlignment="1" applyProtection="1">
      <protection locked="0"/>
    </xf>
    <xf numFmtId="0" fontId="96" fillId="0" borderId="0" xfId="0" applyFont="1" applyFill="1" applyBorder="1" applyAlignment="1">
      <alignment horizontal="center" vertical="center"/>
    </xf>
    <xf numFmtId="0" fontId="83" fillId="0" borderId="0" xfId="0" applyFont="1" applyFill="1" applyBorder="1" applyAlignment="1">
      <alignment horizontal="center"/>
    </xf>
    <xf numFmtId="0" fontId="97" fillId="0" borderId="34" xfId="0" applyFont="1" applyFill="1" applyBorder="1" applyAlignment="1">
      <alignment horizontal="center"/>
    </xf>
    <xf numFmtId="0" fontId="97" fillId="0" borderId="0" xfId="0" applyFont="1" applyFill="1" applyBorder="1" applyAlignment="1">
      <alignment horizontal="center"/>
    </xf>
    <xf numFmtId="0" fontId="98" fillId="0" borderId="34" xfId="0" applyFont="1" applyFill="1" applyBorder="1" applyAlignment="1">
      <alignment horizontal="center"/>
    </xf>
    <xf numFmtId="0" fontId="98" fillId="0" borderId="0" xfId="0" applyFont="1" applyFill="1" applyBorder="1" applyAlignment="1">
      <alignment horizontal="center"/>
    </xf>
    <xf numFmtId="0" fontId="56" fillId="0" borderId="0" xfId="0" applyNumberFormat="1" applyFont="1" applyFill="1" applyBorder="1" applyAlignment="1" applyProtection="1"/>
    <xf numFmtId="0" fontId="22" fillId="0" borderId="0" xfId="0" applyNumberFormat="1" applyFont="1" applyFill="1" applyBorder="1" applyAlignment="1" applyProtection="1">
      <alignment horizontal="left"/>
      <protection locked="0"/>
    </xf>
    <xf numFmtId="0" fontId="22" fillId="0" borderId="31" xfId="0" applyNumberFormat="1" applyFont="1" applyFill="1" applyBorder="1" applyAlignment="1" applyProtection="1">
      <alignment horizontal="left"/>
      <protection locked="0"/>
    </xf>
    <xf numFmtId="0" fontId="45" fillId="0" borderId="29" xfId="1" applyFont="1" applyBorder="1"/>
    <xf numFmtId="0" fontId="2" fillId="0" borderId="0" xfId="0" applyFont="1" applyAlignment="1">
      <alignment horizontal="right"/>
    </xf>
    <xf numFmtId="0" fontId="112" fillId="0" borderId="0" xfId="0" applyFont="1" applyAlignment="1">
      <alignment horizontal="left"/>
    </xf>
  </cellXfs>
  <cellStyles count="5">
    <cellStyle name="Link" xfId="4" builtinId="8"/>
    <cellStyle name="Standard" xfId="0" builtinId="0"/>
    <cellStyle name="Standard 2" xfId="1" xr:uid="{00000000-0005-0000-0000-000001000000}"/>
    <cellStyle name="Währung" xfId="2" builtinId="4"/>
    <cellStyle name="Währung 2" xfId="3" xr:uid="{00000000-0005-0000-0000-000003000000}"/>
  </cellStyles>
  <dxfs count="0"/>
  <tableStyles count="0" defaultTableStyle="TableStyleMedium9" defaultPivotStyle="PivotStyleLight16"/>
  <colors>
    <mruColors>
      <color rgb="FFFFFFCC"/>
      <color rgb="FFBADBDE"/>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8</xdr:col>
      <xdr:colOff>521496</xdr:colOff>
      <xdr:row>97</xdr:row>
      <xdr:rowOff>112258</xdr:rowOff>
    </xdr:from>
    <xdr:ext cx="1359692" cy="1125693"/>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5200652" y="21900696"/>
          <a:ext cx="1359692" cy="1125693"/>
        </a:xfrm>
        <a:prstGeom prst="rect">
          <a:avLst/>
        </a:prstGeom>
        <a:solidFill>
          <a:srgbClr val="BADBDE"/>
        </a:solid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de-AT" sz="1100"/>
            <a:t>Segeln Grundschein möglich,+ 16 € GS Gebühr (diese ist vor Ort bei der </a:t>
          </a:r>
        </a:p>
        <a:p>
          <a:r>
            <a:rPr lang="de-AT" sz="1100"/>
            <a:t>Segelschule zu bezahlen)</a:t>
          </a:r>
        </a:p>
      </xdr:txBody>
    </xdr:sp>
    <xdr:clientData/>
  </xdr:oneCellAnchor>
  <xdr:oneCellAnchor>
    <xdr:from>
      <xdr:col>10</xdr:col>
      <xdr:colOff>48616</xdr:colOff>
      <xdr:row>12</xdr:row>
      <xdr:rowOff>29069</xdr:rowOff>
    </xdr:from>
    <xdr:ext cx="2745384" cy="1168360"/>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7287616" y="2665830"/>
          <a:ext cx="2745384" cy="1168360"/>
        </a:xfrm>
        <a:prstGeom prst="rect">
          <a:avLst/>
        </a:prstGeom>
        <a:solidFill>
          <a:schemeClr val="tx2">
            <a:lumMod val="40000"/>
            <a:lumOff val="60000"/>
            <a:alpha val="47000"/>
          </a:schemeClr>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de-AT" sz="1100" b="0" i="0" u="none" strike="noStrike" kern="0" cap="none" spc="0" normalizeH="0" baseline="0" noProof="0">
              <a:ln>
                <a:noFill/>
              </a:ln>
              <a:solidFill>
                <a:prstClr val="black"/>
              </a:solidFill>
              <a:effectLst/>
              <a:uLnTx/>
              <a:uFillTx/>
              <a:latin typeface="+mn-lt"/>
              <a:ea typeface="+mn-ea"/>
              <a:cs typeface="+mn-cs"/>
            </a:rPr>
            <a:t>Aufpreis für folgende Quartiere:</a:t>
          </a:r>
        </a:p>
        <a:p>
          <a:pPr marL="0" marR="0" lvl="0" indent="0" defTabSz="914400" eaLnBrk="1" fontAlgn="auto" latinLnBrk="0" hangingPunct="1">
            <a:lnSpc>
              <a:spcPct val="100000"/>
            </a:lnSpc>
            <a:spcBef>
              <a:spcPts val="0"/>
            </a:spcBef>
            <a:spcAft>
              <a:spcPts val="0"/>
            </a:spcAft>
            <a:buClrTx/>
            <a:buSzTx/>
            <a:buFontTx/>
            <a:buNone/>
            <a:tabLst/>
            <a:defRPr/>
          </a:pPr>
          <a:r>
            <a:rPr kumimoji="0" lang="de-AT" sz="1100" b="0" i="0" u="none" strike="noStrike" kern="0" cap="none" spc="0" normalizeH="0" baseline="0" noProof="0">
              <a:ln>
                <a:noFill/>
              </a:ln>
              <a:solidFill>
                <a:srgbClr val="4F81BD"/>
              </a:solidFill>
              <a:effectLst/>
              <a:uLnTx/>
              <a:uFillTx/>
              <a:latin typeface="+mn-lt"/>
              <a:ea typeface="+mn-ea"/>
              <a:cs typeface="+mn-cs"/>
            </a:rPr>
            <a:t>Haus Kärnten/Haus Oasis:       je 15 €                              </a:t>
          </a:r>
          <a:r>
            <a:rPr kumimoji="0" lang="de-AT" sz="1100" b="0" i="0" u="none" strike="noStrike" kern="0" cap="none" spc="0" normalizeH="0" baseline="0" noProof="0">
              <a:ln>
                <a:noFill/>
              </a:ln>
              <a:solidFill>
                <a:srgbClr val="00B050"/>
              </a:solidFill>
              <a:effectLst/>
              <a:uLnTx/>
              <a:uFillTx/>
              <a:latin typeface="+mn-lt"/>
              <a:ea typeface="+mn-ea"/>
              <a:cs typeface="+mn-cs"/>
            </a:rPr>
            <a:t>Hotel Kaiser Franz Josef****</a:t>
          </a:r>
        </a:p>
        <a:p>
          <a:pPr marL="0" marR="0" lvl="0" indent="0" defTabSz="914400" eaLnBrk="1" fontAlgn="auto" latinLnBrk="0" hangingPunct="1">
            <a:lnSpc>
              <a:spcPct val="100000"/>
            </a:lnSpc>
            <a:spcBef>
              <a:spcPts val="0"/>
            </a:spcBef>
            <a:spcAft>
              <a:spcPts val="0"/>
            </a:spcAft>
            <a:buClrTx/>
            <a:buSzTx/>
            <a:buFontTx/>
            <a:buNone/>
            <a:tabLst/>
            <a:defRPr/>
          </a:pPr>
          <a:r>
            <a:rPr kumimoji="0" lang="de-AT" sz="1100" b="0" i="0" u="none" strike="noStrike" kern="0" cap="none" spc="0" normalizeH="0" baseline="0" noProof="0">
              <a:ln>
                <a:noFill/>
              </a:ln>
              <a:solidFill>
                <a:srgbClr val="00B050"/>
              </a:solidFill>
              <a:effectLst/>
              <a:uLnTx/>
              <a:uFillTx/>
              <a:latin typeface="+mn-lt"/>
              <a:ea typeface="+mn-ea"/>
              <a:cs typeface="+mn-cs"/>
            </a:rPr>
            <a:t>Hotel Steindl***, </a:t>
          </a:r>
        </a:p>
        <a:p>
          <a:pPr marL="0" marR="0" lvl="0" indent="0" defTabSz="914400" eaLnBrk="1" fontAlgn="auto" latinLnBrk="0" hangingPunct="1">
            <a:lnSpc>
              <a:spcPct val="100000"/>
            </a:lnSpc>
            <a:spcBef>
              <a:spcPts val="0"/>
            </a:spcBef>
            <a:spcAft>
              <a:spcPts val="0"/>
            </a:spcAft>
            <a:buClrTx/>
            <a:buSzTx/>
            <a:buFontTx/>
            <a:buNone/>
            <a:tabLst/>
            <a:defRPr/>
          </a:pPr>
          <a:r>
            <a:rPr kumimoji="0" lang="de-AT" sz="1100" b="0" i="0" u="none" strike="noStrike" kern="0" cap="none" spc="0" normalizeH="0" baseline="0" noProof="0">
              <a:ln>
                <a:noFill/>
              </a:ln>
              <a:solidFill>
                <a:srgbClr val="00B050"/>
              </a:solidFill>
              <a:effectLst/>
              <a:uLnTx/>
              <a:uFillTx/>
              <a:latin typeface="+mn-lt"/>
              <a:ea typeface="+mn-ea"/>
              <a:cs typeface="+mn-cs"/>
            </a:rPr>
            <a:t>Alexanderhof****</a:t>
          </a:r>
        </a:p>
        <a:p>
          <a:pPr marL="0" marR="0" lvl="0" indent="0" defTabSz="914400" eaLnBrk="1" fontAlgn="auto" latinLnBrk="0" hangingPunct="1">
            <a:lnSpc>
              <a:spcPct val="100000"/>
            </a:lnSpc>
            <a:spcBef>
              <a:spcPts val="0"/>
            </a:spcBef>
            <a:spcAft>
              <a:spcPts val="0"/>
            </a:spcAft>
            <a:buClrTx/>
            <a:buSzTx/>
            <a:buFontTx/>
            <a:buNone/>
            <a:tabLst/>
            <a:defRPr/>
          </a:pPr>
          <a:r>
            <a:rPr kumimoji="0" lang="de-AT" sz="1100" b="0" i="0" u="none" strike="noStrike" kern="0" cap="none" spc="0" normalizeH="0" baseline="0" noProof="0">
              <a:ln>
                <a:noFill/>
              </a:ln>
              <a:solidFill>
                <a:srgbClr val="00B050"/>
              </a:solidFill>
              <a:effectLst/>
              <a:uLnTx/>
              <a:uFillTx/>
              <a:latin typeface="+mn-lt"/>
              <a:ea typeface="+mn-ea"/>
              <a:cs typeface="+mn-cs"/>
            </a:rPr>
            <a:t>Hotel Zanker****     je </a:t>
          </a:r>
          <a:r>
            <a:rPr kumimoji="0" lang="de-AT" sz="1200" b="1" i="0" u="none" strike="noStrike" kern="0" cap="none" spc="0" normalizeH="0" baseline="0" noProof="0">
              <a:ln>
                <a:noFill/>
              </a:ln>
              <a:solidFill>
                <a:srgbClr val="00B050"/>
              </a:solidFill>
              <a:effectLst/>
              <a:uLnTx/>
              <a:uFillTx/>
              <a:latin typeface="+mn-lt"/>
              <a:ea typeface="+mn-ea"/>
              <a:cs typeface="+mn-cs"/>
            </a:rPr>
            <a:t>35/55 € </a:t>
          </a:r>
          <a:r>
            <a:rPr kumimoji="0" lang="de-AT" sz="1200" b="0" i="0" u="none" strike="noStrike" kern="0" cap="none" spc="0" normalizeH="0" baseline="0" noProof="0">
              <a:ln>
                <a:noFill/>
              </a:ln>
              <a:solidFill>
                <a:srgbClr val="00B050"/>
              </a:solidFill>
              <a:effectLst/>
              <a:uLnTx/>
              <a:uFillTx/>
              <a:latin typeface="+mn-lt"/>
              <a:ea typeface="+mn-ea"/>
              <a:cs typeface="+mn-cs"/>
            </a:rPr>
            <a:t>(NS/HS) </a:t>
          </a:r>
          <a:r>
            <a:rPr kumimoji="0" lang="de-AT" sz="1400" b="1" i="0" u="none" strike="noStrike" kern="0" cap="none" spc="0" normalizeH="0" baseline="30000" noProof="0">
              <a:ln>
                <a:noFill/>
              </a:ln>
              <a:solidFill>
                <a:srgbClr val="00B050"/>
              </a:solidFill>
              <a:effectLst/>
              <a:uLnTx/>
              <a:uFillTx/>
              <a:latin typeface="+mn-lt"/>
              <a:ea typeface="+mn-ea"/>
              <a:cs typeface="+mn-cs"/>
            </a:rPr>
            <a:t>1)</a:t>
          </a:r>
        </a:p>
        <a:p>
          <a:r>
            <a:rPr lang="de-AT" sz="1100">
              <a:solidFill>
                <a:schemeClr val="tx1"/>
              </a:solidFill>
              <a:effectLst/>
              <a:latin typeface="+mn-lt"/>
              <a:ea typeface="+mn-ea"/>
              <a:cs typeface="+mn-cs"/>
            </a:rPr>
            <a:t>                     </a:t>
          </a:r>
          <a:endParaRPr lang="de-AT" sz="1000"/>
        </a:p>
      </xdr:txBody>
    </xdr:sp>
    <xdr:clientData/>
  </xdr:oneCellAnchor>
  <xdr:oneCellAnchor>
    <xdr:from>
      <xdr:col>8</xdr:col>
      <xdr:colOff>704850</xdr:colOff>
      <xdr:row>111</xdr:row>
      <xdr:rowOff>133350</xdr:rowOff>
    </xdr:from>
    <xdr:ext cx="3977371" cy="434799"/>
    <xdr:sp macro="" textlink="">
      <xdr:nvSpPr>
        <xdr:cNvPr id="6" name="Textfeld 5">
          <a:extLst>
            <a:ext uri="{FF2B5EF4-FFF2-40B4-BE49-F238E27FC236}">
              <a16:creationId xmlns:a16="http://schemas.microsoft.com/office/drawing/2014/main" id="{00000000-0008-0000-0000-000006000000}"/>
            </a:ext>
          </a:extLst>
        </xdr:cNvPr>
        <xdr:cNvSpPr txBox="1"/>
      </xdr:nvSpPr>
      <xdr:spPr>
        <a:xfrm>
          <a:off x="5754611" y="24777397"/>
          <a:ext cx="3977371" cy="4347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AT" sz="2400">
              <a:latin typeface="Copperplate Gothic Bold" panose="020E0705020206020404" pitchFamily="34" charset="0"/>
            </a:rPr>
            <a:t>Neuigkeiten 2021/ 22</a:t>
          </a:r>
        </a:p>
      </xdr:txBody>
    </xdr:sp>
    <xdr:clientData/>
  </xdr:oneCellAnchor>
  <xdr:oneCellAnchor>
    <xdr:from>
      <xdr:col>9</xdr:col>
      <xdr:colOff>1310821</xdr:colOff>
      <xdr:row>5</xdr:row>
      <xdr:rowOff>92226</xdr:rowOff>
    </xdr:from>
    <xdr:ext cx="2747740" cy="530658"/>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7225392" y="1319893"/>
          <a:ext cx="2747740" cy="530658"/>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1400" b="1"/>
            <a:t>Bitte die gelben</a:t>
          </a:r>
          <a:r>
            <a:rPr lang="de-DE" sz="1400" b="1" baseline="0"/>
            <a:t> </a:t>
          </a:r>
          <a:r>
            <a:rPr lang="de-DE" sz="1400" b="1"/>
            <a:t>Felder </a:t>
          </a:r>
        </a:p>
        <a:p>
          <a:r>
            <a:rPr lang="de-DE" sz="1400" b="1"/>
            <a:t>mittels Pfeil</a:t>
          </a:r>
          <a:r>
            <a:rPr lang="de-DE" sz="1400" b="1" baseline="0"/>
            <a:t> (Dropdown) </a:t>
          </a:r>
          <a:r>
            <a:rPr lang="de-DE" sz="1400" b="1"/>
            <a:t>ausfüllen</a:t>
          </a:r>
        </a:p>
      </xdr:txBody>
    </xdr:sp>
    <xdr:clientData/>
  </xdr:oneCellAnchor>
  <xdr:twoCellAnchor editAs="oneCell">
    <xdr:from>
      <xdr:col>10</xdr:col>
      <xdr:colOff>1119187</xdr:colOff>
      <xdr:row>115</xdr:row>
      <xdr:rowOff>11907</xdr:rowOff>
    </xdr:from>
    <xdr:to>
      <xdr:col>13</xdr:col>
      <xdr:colOff>106299</xdr:colOff>
      <xdr:row>121</xdr:row>
      <xdr:rowOff>85631</xdr:rowOff>
    </xdr:to>
    <xdr:pic>
      <xdr:nvPicPr>
        <xdr:cNvPr id="8" name="Grafik 7">
          <a:extLst>
            <a:ext uri="{FF2B5EF4-FFF2-40B4-BE49-F238E27FC236}">
              <a16:creationId xmlns:a16="http://schemas.microsoft.com/office/drawing/2014/main" id="{4D28C262-7BD2-4264-8DBD-2FF69EF90384}"/>
            </a:ext>
          </a:extLst>
        </xdr:cNvPr>
        <xdr:cNvPicPr>
          <a:picLocks noChangeAspect="1"/>
        </xdr:cNvPicPr>
      </xdr:nvPicPr>
      <xdr:blipFill>
        <a:blip xmlns:r="http://schemas.openxmlformats.org/officeDocument/2006/relationships" r:embed="rId1"/>
        <a:stretch>
          <a:fillRect/>
        </a:stretch>
      </xdr:blipFill>
      <xdr:spPr>
        <a:xfrm>
          <a:off x="7822406" y="25229345"/>
          <a:ext cx="1868424" cy="12405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542925</xdr:colOff>
      <xdr:row>58</xdr:row>
      <xdr:rowOff>171450</xdr:rowOff>
    </xdr:from>
    <xdr:to>
      <xdr:col>16</xdr:col>
      <xdr:colOff>47625</xdr:colOff>
      <xdr:row>64</xdr:row>
      <xdr:rowOff>152400</xdr:rowOff>
    </xdr:to>
    <xdr:pic>
      <xdr:nvPicPr>
        <xdr:cNvPr id="2073" name="Picture 3">
          <a:extLst>
            <a:ext uri="{FF2B5EF4-FFF2-40B4-BE49-F238E27FC236}">
              <a16:creationId xmlns:a16="http://schemas.microsoft.com/office/drawing/2014/main" id="{00000000-0008-0000-0100-00001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419850" y="14106525"/>
          <a:ext cx="2981325" cy="1162050"/>
        </a:xfrm>
        <a:prstGeom prst="rect">
          <a:avLst/>
        </a:prstGeom>
        <a:noFill/>
        <a:ln w="9525">
          <a:noFill/>
          <a:round/>
          <a:headEnd/>
          <a:tailEnd/>
        </a:ln>
      </xdr:spPr>
    </xdr:pic>
    <xdr:clientData/>
  </xdr:twoCellAnchor>
  <xdr:twoCellAnchor>
    <xdr:from>
      <xdr:col>2</xdr:col>
      <xdr:colOff>38100</xdr:colOff>
      <xdr:row>53</xdr:row>
      <xdr:rowOff>38100</xdr:rowOff>
    </xdr:from>
    <xdr:to>
      <xdr:col>3</xdr:col>
      <xdr:colOff>0</xdr:colOff>
      <xdr:row>53</xdr:row>
      <xdr:rowOff>171450</xdr:rowOff>
    </xdr:to>
    <xdr:pic>
      <xdr:nvPicPr>
        <xdr:cNvPr id="2074" name="Picture 4">
          <a:extLst>
            <a:ext uri="{FF2B5EF4-FFF2-40B4-BE49-F238E27FC236}">
              <a16:creationId xmlns:a16="http://schemas.microsoft.com/office/drawing/2014/main" id="{00000000-0008-0000-0100-00001A0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23925" y="12954000"/>
          <a:ext cx="142875" cy="133350"/>
        </a:xfrm>
        <a:prstGeom prst="rect">
          <a:avLst/>
        </a:prstGeom>
        <a:noFill/>
        <a:ln w="9525">
          <a:noFill/>
          <a:round/>
          <a:headEnd/>
          <a:tailEnd/>
        </a:ln>
      </xdr:spPr>
    </xdr:pic>
    <xdr:clientData/>
  </xdr:twoCellAnchor>
  <xdr:twoCellAnchor>
    <xdr:from>
      <xdr:col>2</xdr:col>
      <xdr:colOff>28575</xdr:colOff>
      <xdr:row>52</xdr:row>
      <xdr:rowOff>57150</xdr:rowOff>
    </xdr:from>
    <xdr:to>
      <xdr:col>2</xdr:col>
      <xdr:colOff>171450</xdr:colOff>
      <xdr:row>52</xdr:row>
      <xdr:rowOff>200025</xdr:rowOff>
    </xdr:to>
    <xdr:pic>
      <xdr:nvPicPr>
        <xdr:cNvPr id="2075" name="Picture 5">
          <a:extLst>
            <a:ext uri="{FF2B5EF4-FFF2-40B4-BE49-F238E27FC236}">
              <a16:creationId xmlns:a16="http://schemas.microsoft.com/office/drawing/2014/main" id="{00000000-0008-0000-0100-00001B0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14400" y="12744450"/>
          <a:ext cx="142875" cy="142875"/>
        </a:xfrm>
        <a:prstGeom prst="rect">
          <a:avLst/>
        </a:prstGeom>
        <a:noFill/>
        <a:ln w="9525">
          <a:noFill/>
          <a:round/>
          <a:headEnd/>
          <a:tailEnd/>
        </a:ln>
      </xdr:spPr>
    </xdr:pic>
    <xdr:clientData/>
  </xdr:twoCellAnchor>
  <xdr:twoCellAnchor editAs="oneCell">
    <xdr:from>
      <xdr:col>4</xdr:col>
      <xdr:colOff>28575</xdr:colOff>
      <xdr:row>0</xdr:row>
      <xdr:rowOff>76200</xdr:rowOff>
    </xdr:from>
    <xdr:to>
      <xdr:col>12</xdr:col>
      <xdr:colOff>338817</xdr:colOff>
      <xdr:row>6</xdr:row>
      <xdr:rowOff>133350</xdr:rowOff>
    </xdr:to>
    <xdr:pic>
      <xdr:nvPicPr>
        <xdr:cNvPr id="2076" name="Grafik 8" descr="Schriftlogo SEE YOU2012.jpg">
          <a:extLst>
            <a:ext uri="{FF2B5EF4-FFF2-40B4-BE49-F238E27FC236}">
              <a16:creationId xmlns:a16="http://schemas.microsoft.com/office/drawing/2014/main" id="{00000000-0008-0000-0100-00001C080000}"/>
            </a:ext>
          </a:extLst>
        </xdr:cNvPr>
        <xdr:cNvPicPr>
          <a:picLocks noChangeAspect="1"/>
        </xdr:cNvPicPr>
      </xdr:nvPicPr>
      <xdr:blipFill>
        <a:blip xmlns:r="http://schemas.openxmlformats.org/officeDocument/2006/relationships" r:embed="rId3" cstate="print"/>
        <a:srcRect/>
        <a:stretch>
          <a:fillRect/>
        </a:stretch>
      </xdr:blipFill>
      <xdr:spPr bwMode="auto">
        <a:xfrm>
          <a:off x="1514475" y="76200"/>
          <a:ext cx="4619625" cy="1181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kinderfreunde.at/V/Kinderfreunde-Falkencamp-Doebriach/Das-Cam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BI150"/>
  <sheetViews>
    <sheetView tabSelected="1" view="pageBreakPreview" zoomScale="70" zoomScaleNormal="110" zoomScaleSheetLayoutView="70" zoomScalePageLayoutView="102" workbookViewId="0">
      <selection activeCell="L17" sqref="L17"/>
    </sheetView>
  </sheetViews>
  <sheetFormatPr baseColWidth="10" defaultColWidth="5.42578125" defaultRowHeight="14.25" x14ac:dyDescent="0.2"/>
  <cols>
    <col min="1" max="1" width="10" style="1" customWidth="1"/>
    <col min="2" max="3" width="7" style="1" customWidth="1"/>
    <col min="4" max="4" width="9.7109375" style="1" customWidth="1"/>
    <col min="5" max="5" width="7" style="1" customWidth="1"/>
    <col min="6" max="6" width="7.42578125" style="1" customWidth="1"/>
    <col min="7" max="7" width="14.7109375" style="1" customWidth="1"/>
    <col min="8" max="8" width="7.42578125" style="1" customWidth="1"/>
    <col min="9" max="9" width="12" style="1" customWidth="1"/>
    <col min="10" max="10" width="18.42578125" style="1" customWidth="1"/>
    <col min="11" max="11" width="28.28515625" style="1" customWidth="1"/>
    <col min="12" max="12" width="7" style="1" customWidth="1"/>
    <col min="13" max="13" width="8" style="1" customWidth="1"/>
    <col min="14" max="15" width="7" style="1" customWidth="1"/>
    <col min="16" max="20" width="7" style="2" customWidth="1"/>
    <col min="21" max="61" width="5.42578125" style="2"/>
    <col min="62" max="16384" width="5.42578125" style="1"/>
  </cols>
  <sheetData>
    <row r="1" spans="1:61" s="7" customFormat="1" ht="30" x14ac:dyDescent="0.4">
      <c r="A1" s="503" t="s">
        <v>269</v>
      </c>
      <c r="B1" s="503"/>
      <c r="C1" s="503"/>
      <c r="D1" s="503"/>
      <c r="E1" s="503"/>
      <c r="F1" s="503"/>
      <c r="G1" s="503"/>
      <c r="H1" s="503"/>
      <c r="I1" s="503"/>
      <c r="J1" s="503"/>
      <c r="K1" s="503"/>
      <c r="L1" s="503"/>
      <c r="M1" s="503"/>
      <c r="N1" s="503"/>
      <c r="O1" s="3"/>
      <c r="P1" s="4"/>
      <c r="Q1" s="4"/>
      <c r="R1" s="5"/>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row>
    <row r="4" spans="1:61" s="8" customFormat="1" ht="22.5" x14ac:dyDescent="0.3">
      <c r="A4" s="504" t="s">
        <v>191</v>
      </c>
      <c r="B4" s="504"/>
      <c r="C4" s="504"/>
      <c r="D4" s="504"/>
      <c r="E4" s="504"/>
      <c r="F4" s="504"/>
      <c r="G4" s="504"/>
      <c r="H4" s="504"/>
      <c r="I4" s="504"/>
      <c r="J4" s="504"/>
      <c r="K4" s="504"/>
      <c r="L4" s="504"/>
      <c r="M4" s="504"/>
      <c r="N4" s="504"/>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row>
    <row r="5" spans="1:61" ht="18" x14ac:dyDescent="0.25">
      <c r="A5" s="10"/>
    </row>
    <row r="7" spans="1:61" s="12" customFormat="1" ht="21.75" customHeight="1" x14ac:dyDescent="0.25">
      <c r="A7" s="10" t="s">
        <v>192</v>
      </c>
      <c r="L7" s="333"/>
      <c r="M7" s="33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s="12" customFormat="1" ht="15.75" customHeight="1" x14ac:dyDescent="0.25">
      <c r="A8" s="10" t="s">
        <v>193</v>
      </c>
      <c r="K8" s="33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row>
    <row r="9" spans="1:61" ht="15.75" customHeight="1" x14ac:dyDescent="0.2">
      <c r="A9" s="14"/>
      <c r="B9" s="14"/>
      <c r="C9" s="14"/>
      <c r="D9" s="14"/>
      <c r="E9" s="14"/>
      <c r="F9" s="14"/>
      <c r="G9" s="14"/>
      <c r="H9" s="14"/>
      <c r="I9" s="14"/>
      <c r="K9" s="26"/>
    </row>
    <row r="10" spans="1:61" s="15" customFormat="1" ht="17.25" customHeight="1" x14ac:dyDescent="0.25">
      <c r="A10" s="10" t="s">
        <v>270</v>
      </c>
      <c r="K10" s="511" t="s">
        <v>147</v>
      </c>
      <c r="M10" s="513">
        <f>IF(K10="V1",279)+IF(K10="V2",293)</f>
        <v>279</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row>
    <row r="11" spans="1:61" ht="11.25" customHeight="1" x14ac:dyDescent="0.2">
      <c r="A11" s="14"/>
      <c r="C11" s="14"/>
      <c r="D11" s="14"/>
      <c r="E11" s="14"/>
      <c r="F11" s="14"/>
      <c r="G11" s="14"/>
      <c r="H11" s="14"/>
      <c r="I11" s="14"/>
      <c r="K11" s="512"/>
      <c r="M11" s="514"/>
    </row>
    <row r="12" spans="1:61" ht="15.75" customHeight="1" x14ac:dyDescent="0.25">
      <c r="A12" s="14"/>
      <c r="B12" s="92" t="s">
        <v>222</v>
      </c>
      <c r="C12" s="14"/>
      <c r="D12" s="14"/>
      <c r="E12" s="14"/>
      <c r="F12" s="14"/>
      <c r="G12" s="14"/>
      <c r="H12" s="292"/>
      <c r="I12" s="14"/>
    </row>
    <row r="13" spans="1:61" ht="15" customHeight="1" x14ac:dyDescent="0.25">
      <c r="A13" s="14"/>
      <c r="B13" s="92"/>
      <c r="C13" s="14"/>
      <c r="D13" s="14"/>
      <c r="E13" s="14"/>
      <c r="F13" s="14"/>
      <c r="G13" s="14"/>
      <c r="H13" s="14"/>
      <c r="I13" s="14"/>
    </row>
    <row r="14" spans="1:61" ht="15.75" customHeight="1" x14ac:dyDescent="0.25">
      <c r="A14" s="10" t="s">
        <v>271</v>
      </c>
      <c r="B14" s="18"/>
      <c r="C14" s="14"/>
      <c r="D14" s="14"/>
      <c r="E14" s="14"/>
      <c r="F14" s="14"/>
      <c r="L14" s="26"/>
      <c r="M14" s="26"/>
    </row>
    <row r="15" spans="1:61" ht="5.25" customHeight="1" x14ac:dyDescent="0.25">
      <c r="A15" s="11"/>
      <c r="B15" s="12"/>
      <c r="C15" s="12"/>
      <c r="D15" s="12"/>
      <c r="E15" s="12"/>
      <c r="F15" s="12"/>
      <c r="G15" s="12"/>
      <c r="H15" s="12"/>
      <c r="I15" s="12"/>
      <c r="J15" s="12"/>
      <c r="K15" s="12"/>
      <c r="L15" s="12"/>
      <c r="M15" s="12"/>
    </row>
    <row r="16" spans="1:61" s="20" customFormat="1" ht="15" customHeight="1" x14ac:dyDescent="0.25">
      <c r="G16" s="12"/>
      <c r="H16" s="12"/>
      <c r="I16" s="12"/>
      <c r="J16" s="12"/>
      <c r="K16" s="12"/>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row>
    <row r="17" spans="1:61" ht="11.25" customHeight="1" x14ac:dyDescent="0.25">
      <c r="B17" s="92" t="s">
        <v>194</v>
      </c>
      <c r="E17" s="17"/>
      <c r="I17" s="22"/>
      <c r="L17" s="339"/>
      <c r="M17" s="23"/>
      <c r="N17" s="20"/>
      <c r="O17" s="20"/>
      <c r="P17" s="21"/>
      <c r="Q17" s="21"/>
    </row>
    <row r="18" spans="1:61" ht="11.25" customHeight="1" x14ac:dyDescent="0.2">
      <c r="E18" s="17"/>
      <c r="I18" s="22"/>
      <c r="L18" s="23"/>
      <c r="M18" s="23"/>
      <c r="N18" s="20"/>
      <c r="O18" s="20"/>
      <c r="P18" s="21"/>
      <c r="Q18" s="21"/>
    </row>
    <row r="19" spans="1:61" ht="13.5" customHeight="1" x14ac:dyDescent="0.25">
      <c r="A19" s="10" t="s">
        <v>0</v>
      </c>
      <c r="B19" s="12"/>
      <c r="C19" s="12"/>
      <c r="D19" s="12"/>
      <c r="E19" s="12" t="s">
        <v>249</v>
      </c>
      <c r="F19" s="12"/>
      <c r="H19" s="335">
        <v>0</v>
      </c>
      <c r="I19" s="341"/>
      <c r="N19" s="20"/>
      <c r="O19" s="20"/>
      <c r="P19" s="21"/>
      <c r="Q19" s="21"/>
    </row>
    <row r="20" spans="1:61" ht="11.25" customHeight="1" x14ac:dyDescent="0.2">
      <c r="E20" s="17"/>
      <c r="I20" s="22"/>
      <c r="L20" s="23"/>
      <c r="M20" s="23"/>
      <c r="N20" s="20"/>
      <c r="O20" s="20"/>
      <c r="P20" s="21"/>
      <c r="Q20" s="21"/>
    </row>
    <row r="21" spans="1:61" ht="13.5" customHeight="1" x14ac:dyDescent="0.25">
      <c r="E21" s="15" t="s">
        <v>223</v>
      </c>
      <c r="H21" s="336">
        <v>0</v>
      </c>
      <c r="I21" s="342"/>
      <c r="J21" s="547" t="s">
        <v>273</v>
      </c>
      <c r="K21" s="546"/>
      <c r="N21" s="20"/>
      <c r="O21" s="20"/>
      <c r="P21" s="21"/>
      <c r="Q21" s="21"/>
    </row>
    <row r="22" spans="1:61" ht="27" customHeight="1" x14ac:dyDescent="0.2">
      <c r="N22" s="20"/>
      <c r="O22" s="20"/>
      <c r="P22" s="21"/>
      <c r="Q22" s="21"/>
    </row>
    <row r="23" spans="1:61" ht="24" customHeight="1" x14ac:dyDescent="0.25">
      <c r="A23" s="15" t="s">
        <v>1</v>
      </c>
      <c r="B23" s="15"/>
      <c r="C23" s="71"/>
      <c r="D23" s="72"/>
      <c r="E23" s="15"/>
      <c r="F23" s="76" t="s">
        <v>2</v>
      </c>
      <c r="G23" s="393"/>
      <c r="H23" s="15" t="s">
        <v>159</v>
      </c>
      <c r="I23" s="393"/>
      <c r="J23" s="343" t="s">
        <v>204</v>
      </c>
      <c r="K23" s="505"/>
      <c r="L23" s="505"/>
      <c r="M23" s="505"/>
      <c r="N23" s="20"/>
      <c r="O23" s="20"/>
      <c r="P23" s="21"/>
      <c r="Q23" s="21"/>
    </row>
    <row r="24" spans="1:61" ht="21" customHeight="1" x14ac:dyDescent="0.25">
      <c r="A24" s="15"/>
      <c r="B24" s="15"/>
      <c r="C24" s="72"/>
      <c r="D24" s="72"/>
      <c r="E24" s="72"/>
      <c r="F24" s="15"/>
      <c r="G24" s="15"/>
      <c r="H24" s="15"/>
      <c r="I24" s="15"/>
      <c r="J24" s="83" t="s">
        <v>268</v>
      </c>
      <c r="K24" s="472">
        <f>IF(K23="Hotel Parkschlössl",0)+IF(K23="Hotel Kaiser Franz Josef",35)+IF(K23="Familienhotel Steindl",35)+IF(K23="Seemüllnerhaus Strobl",0)+IF(K23="Pesentheinerhof",0)+IF(K23="Petersenhof",0)+IF(K23="Gasthof Nockalmwirt",0)+IF(K23="Hotel Alexanderhof",35)+IF(K23="Hotel Zanker",35)+IF(K23="Haus Kärnten / Döbriach",15)+IF(K23="Pension Oasis",15)</f>
        <v>0</v>
      </c>
      <c r="L24" s="371"/>
      <c r="M24" s="346"/>
      <c r="N24" s="20"/>
      <c r="O24" s="20"/>
      <c r="P24" s="21"/>
      <c r="Q24" s="21"/>
    </row>
    <row r="25" spans="1:61" ht="23.25" customHeight="1" thickBot="1" x14ac:dyDescent="0.25">
      <c r="A25" s="18"/>
      <c r="B25" s="17"/>
      <c r="C25" s="17"/>
      <c r="D25" s="17"/>
      <c r="E25" s="20"/>
      <c r="F25" s="20"/>
      <c r="G25" s="20"/>
      <c r="I25" s="20"/>
      <c r="J25" s="20"/>
      <c r="K25" s="20"/>
      <c r="L25" s="20"/>
      <c r="M25" s="20"/>
      <c r="N25" s="20"/>
      <c r="O25" s="20"/>
      <c r="P25" s="21"/>
      <c r="Q25" s="21"/>
      <c r="R25" s="24"/>
    </row>
    <row r="26" spans="1:61" s="15" customFormat="1" ht="20.100000000000001" customHeight="1" x14ac:dyDescent="0.25">
      <c r="K26" s="347" t="s">
        <v>207</v>
      </c>
      <c r="L26" s="515">
        <f>SUM(M10,H19,K24)</f>
        <v>279</v>
      </c>
      <c r="M26" s="5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row>
    <row r="27" spans="1:61" s="15" customFormat="1" ht="20.100000000000001" customHeight="1" thickBot="1" x14ac:dyDescent="0.3">
      <c r="K27" s="348" t="s">
        <v>208</v>
      </c>
      <c r="L27" s="517"/>
      <c r="M27" s="518"/>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row>
    <row r="28" spans="1:61" s="15" customFormat="1" ht="20.100000000000001" customHeight="1" x14ac:dyDescent="0.25">
      <c r="C28" s="72"/>
      <c r="D28" s="72"/>
      <c r="E28" s="72"/>
      <c r="L28" s="340"/>
      <c r="M28" s="340"/>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row>
    <row r="29" spans="1:61" s="15" customFormat="1" ht="20.100000000000001" customHeight="1" x14ac:dyDescent="0.25">
      <c r="A29" s="509" t="s">
        <v>4</v>
      </c>
      <c r="B29" s="509"/>
      <c r="C29" s="500"/>
      <c r="D29" s="500"/>
      <c r="E29" s="500"/>
      <c r="G29" s="15" t="s">
        <v>5</v>
      </c>
      <c r="I29" s="316"/>
      <c r="J29" s="91"/>
      <c r="K29" s="15" t="s">
        <v>6</v>
      </c>
      <c r="L29" s="506"/>
      <c r="M29" s="507"/>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row>
    <row r="30" spans="1:61" s="15" customFormat="1" ht="20.100000000000001" customHeight="1" x14ac:dyDescent="0.25">
      <c r="A30" s="15" t="s">
        <v>160</v>
      </c>
      <c r="C30" s="500"/>
      <c r="D30" s="500"/>
      <c r="E30" s="500"/>
      <c r="I30" s="73" t="s">
        <v>7</v>
      </c>
      <c r="L30" s="508" t="s">
        <v>7</v>
      </c>
      <c r="M30" s="508"/>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row>
    <row r="31" spans="1:61" s="15" customFormat="1" ht="20.100000000000001" customHeight="1" x14ac:dyDescent="0.25">
      <c r="A31" s="15" t="s">
        <v>161</v>
      </c>
      <c r="C31" s="500"/>
      <c r="D31" s="500"/>
      <c r="E31" s="500"/>
      <c r="I31" s="315"/>
      <c r="M31" s="315"/>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row>
    <row r="32" spans="1:61" s="15" customFormat="1" ht="26.25" customHeight="1" x14ac:dyDescent="0.25">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row>
    <row r="33" spans="1:61" s="15" customFormat="1" ht="20.100000000000001" customHeight="1" x14ac:dyDescent="0.25">
      <c r="A33" s="15" t="s">
        <v>201</v>
      </c>
      <c r="G33" s="75"/>
      <c r="H33" s="76"/>
      <c r="I33" s="77"/>
      <c r="J33" s="78"/>
      <c r="K33" s="79"/>
      <c r="L33" s="80"/>
      <c r="M33" s="77"/>
      <c r="N33" s="74"/>
      <c r="O33" s="74"/>
      <c r="P33" s="81"/>
      <c r="Q33" s="81"/>
      <c r="R33" s="81"/>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row>
    <row r="34" spans="1:61" s="15" customFormat="1" ht="20.100000000000001" customHeight="1" x14ac:dyDescent="0.25">
      <c r="A34" s="20" t="s">
        <v>202</v>
      </c>
      <c r="G34" s="82" t="s">
        <v>12</v>
      </c>
      <c r="H34" s="74"/>
      <c r="I34" s="82" t="s">
        <v>13</v>
      </c>
      <c r="J34" s="74"/>
      <c r="K34" s="82" t="s">
        <v>12</v>
      </c>
      <c r="M34" s="82" t="s">
        <v>14</v>
      </c>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row>
    <row r="35" spans="1:61" s="15" customFormat="1" ht="9" customHeight="1" x14ac:dyDescent="0.25">
      <c r="G35" s="337"/>
      <c r="H35" s="337"/>
      <c r="I35" s="337"/>
      <c r="J35" s="337"/>
      <c r="K35" s="337"/>
      <c r="M35" s="337"/>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row>
    <row r="36" spans="1:61" s="15" customFormat="1" ht="20.100000000000001" customHeight="1" x14ac:dyDescent="0.25">
      <c r="A36" s="10" t="s">
        <v>209</v>
      </c>
      <c r="B36" s="10"/>
      <c r="C36" s="10"/>
      <c r="D36" s="10"/>
      <c r="E36" s="10"/>
      <c r="F36" s="10"/>
      <c r="G36" s="10"/>
      <c r="K36" s="74"/>
      <c r="L36" s="74"/>
      <c r="M36" s="74"/>
      <c r="N36" s="74"/>
      <c r="O36" s="74"/>
      <c r="P36" s="81"/>
      <c r="Q36" s="81"/>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row>
    <row r="37" spans="1:61" s="15" customFormat="1" ht="20.100000000000001" customHeight="1" x14ac:dyDescent="0.25">
      <c r="A37" s="10"/>
      <c r="B37" s="10"/>
      <c r="C37" s="10"/>
      <c r="D37" s="10"/>
      <c r="E37" s="10"/>
      <c r="F37" s="10"/>
      <c r="G37" s="10"/>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row>
    <row r="38" spans="1:61" s="15" customFormat="1" ht="20.100000000000001" customHeight="1" x14ac:dyDescent="0.25">
      <c r="B38" s="10"/>
      <c r="C38" s="10"/>
      <c r="D38" s="10"/>
      <c r="E38" s="10"/>
      <c r="F38" s="10"/>
      <c r="G38" s="10"/>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row>
    <row r="39" spans="1:61" s="15" customFormat="1" ht="20.100000000000001" customHeight="1" x14ac:dyDescent="0.25">
      <c r="A39" s="10"/>
      <c r="B39" s="10"/>
      <c r="C39" s="10"/>
      <c r="D39" s="10"/>
      <c r="E39" s="10"/>
      <c r="F39" s="10"/>
      <c r="G39" s="10"/>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row>
    <row r="40" spans="1:61" s="15" customFormat="1" ht="20.100000000000001" customHeight="1" x14ac:dyDescent="0.25">
      <c r="A40" s="15" t="s">
        <v>15</v>
      </c>
      <c r="E40" s="71"/>
      <c r="G40" s="15" t="s">
        <v>124</v>
      </c>
      <c r="H40" s="71"/>
      <c r="I40" s="15" t="s">
        <v>125</v>
      </c>
      <c r="J40" s="71"/>
      <c r="K40" s="83" t="s">
        <v>16</v>
      </c>
      <c r="M40" s="71"/>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row>
    <row r="41" spans="1:61" s="15" customFormat="1" ht="20.100000000000001" customHeight="1" x14ac:dyDescent="0.25">
      <c r="A41" s="15" t="s">
        <v>236</v>
      </c>
      <c r="E41" s="84"/>
      <c r="G41" s="15" t="s">
        <v>124</v>
      </c>
      <c r="H41" s="71"/>
      <c r="I41" s="15" t="s">
        <v>125</v>
      </c>
      <c r="J41" s="71"/>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row>
    <row r="42" spans="1:61" s="15" customFormat="1" ht="20.100000000000001" customHeight="1" x14ac:dyDescent="0.25">
      <c r="E42" s="85"/>
      <c r="H42" s="85"/>
      <c r="J42" s="85"/>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row>
    <row r="43" spans="1:61" s="15" customFormat="1" ht="20.100000000000001" customHeight="1" x14ac:dyDescent="0.25">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row>
    <row r="44" spans="1:61" s="15" customFormat="1" ht="20.100000000000001" customHeight="1" x14ac:dyDescent="0.25">
      <c r="A44" s="15" t="s">
        <v>17</v>
      </c>
      <c r="D44" s="499"/>
      <c r="E44" s="499"/>
      <c r="F44" s="499"/>
      <c r="G44" s="499"/>
      <c r="H44" s="74"/>
      <c r="I44" s="15" t="s">
        <v>18</v>
      </c>
      <c r="K44" s="499"/>
      <c r="L44" s="499"/>
      <c r="M44" s="499"/>
      <c r="N44" s="80"/>
      <c r="O44" s="80"/>
      <c r="P44" s="86"/>
      <c r="Q44" s="8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row>
    <row r="45" spans="1:61" s="15" customFormat="1" ht="20.100000000000001" customHeight="1" x14ac:dyDescent="0.25">
      <c r="H45" s="74"/>
      <c r="I45" s="372"/>
      <c r="J45" s="74"/>
      <c r="K45" s="82"/>
      <c r="L45" s="82"/>
      <c r="M45" s="82"/>
      <c r="N45" s="74"/>
      <c r="O45" s="74"/>
      <c r="P45" s="81"/>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row>
    <row r="46" spans="1:61" s="15" customFormat="1" ht="20.100000000000001" customHeight="1" x14ac:dyDescent="0.25">
      <c r="G46" s="87"/>
      <c r="I46" s="88" t="s">
        <v>19</v>
      </c>
      <c r="K46" s="510"/>
      <c r="L46" s="510"/>
      <c r="M46" s="510"/>
      <c r="N46" s="80"/>
      <c r="O46" s="80"/>
      <c r="P46" s="86"/>
      <c r="Q46" s="8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row>
    <row r="47" spans="1:61" s="15" customFormat="1" ht="20.100000000000001" customHeight="1" x14ac:dyDescent="0.25">
      <c r="I47" s="373"/>
      <c r="N47" s="74"/>
      <c r="O47" s="74"/>
      <c r="P47" s="81"/>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row>
    <row r="48" spans="1:61" s="15" customFormat="1" ht="20.100000000000001" customHeight="1" x14ac:dyDescent="0.25">
      <c r="A48" s="15" t="s">
        <v>20</v>
      </c>
      <c r="D48" s="500"/>
      <c r="E48" s="500"/>
      <c r="F48" s="500"/>
      <c r="G48" s="500"/>
      <c r="H48" s="80"/>
      <c r="J48" s="500"/>
      <c r="K48" s="500"/>
      <c r="L48" s="500"/>
      <c r="M48" s="500"/>
      <c r="N48" s="80"/>
      <c r="O48" s="80"/>
      <c r="P48" s="86"/>
      <c r="Q48" s="8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row>
    <row r="49" spans="1:61" s="15" customFormat="1" ht="20.100000000000001" customHeight="1" x14ac:dyDescent="0.25">
      <c r="H49" s="74"/>
      <c r="I49" s="74"/>
      <c r="J49" s="74"/>
      <c r="N49" s="74"/>
      <c r="O49" s="74"/>
      <c r="P49" s="81"/>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row>
    <row r="50" spans="1:61" s="15" customFormat="1" ht="20.100000000000001" customHeight="1" x14ac:dyDescent="0.25">
      <c r="D50" s="500"/>
      <c r="E50" s="500"/>
      <c r="F50" s="500"/>
      <c r="G50" s="500"/>
      <c r="H50" s="80"/>
      <c r="J50" s="500"/>
      <c r="K50" s="500"/>
      <c r="L50" s="500"/>
      <c r="M50" s="500"/>
      <c r="N50" s="80"/>
      <c r="O50" s="80"/>
      <c r="P50" s="86"/>
      <c r="Q50" s="8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row>
    <row r="51" spans="1:61" s="15" customFormat="1" ht="20.100000000000001" customHeight="1" x14ac:dyDescent="0.25">
      <c r="H51" s="74"/>
      <c r="I51" s="74"/>
      <c r="J51" s="74"/>
      <c r="N51" s="74"/>
      <c r="O51" s="74"/>
      <c r="P51" s="81"/>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row>
    <row r="52" spans="1:61" s="15" customFormat="1" ht="20.100000000000001" customHeight="1" x14ac:dyDescent="0.25">
      <c r="A52" s="15" t="s">
        <v>170</v>
      </c>
      <c r="D52" s="391" t="s">
        <v>215</v>
      </c>
      <c r="E52" s="374"/>
      <c r="F52" s="374"/>
      <c r="G52" s="374"/>
      <c r="H52" s="374"/>
      <c r="I52" s="374"/>
      <c r="J52" s="374"/>
      <c r="M52" s="330"/>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row>
    <row r="53" spans="1:61" s="15" customFormat="1" ht="25.5" customHeight="1" x14ac:dyDescent="0.25">
      <c r="D53" s="375">
        <f>K23</f>
        <v>0</v>
      </c>
      <c r="E53" s="375"/>
      <c r="F53" s="375"/>
      <c r="G53" s="375"/>
      <c r="H53" s="376">
        <v>0</v>
      </c>
      <c r="I53" s="489">
        <f>IF(K23="Pension Sedlak",47662114)+IF(K23="Hotel Parkschlössl",6503431337)+IF(K23="Hotel Kaiser Franz Josef",47662013)+IF(K23="Familienhotel Steindl",47662236)+IF(K23="Seemüllnerhaus Strobl",47663091)+IF(K23="Pension Pleikner",6608108777)+IF(K23="Pesentheinerhof",69914444202)+IF(K23="Petersenhof",676353426)+IF(K23="Hotel Alexanderhof",47662020)+IF(K23="Nockalmhof",47662063)+IF(K23="Haus Kärnten / Döbriach",6505231578)+IF(K23="Hotel Zanker",42467780)+IF(K23="Camp Kinderfreunde",6765009573)+IF(K23="Pension Oasis",476637157)</f>
        <v>0</v>
      </c>
      <c r="J53" s="490"/>
      <c r="K53" s="493" t="str">
        <f>IF(K23="Hotel Zanker","hotel@zanker.at",IF(K23="Hotel Parkschlössl","sommerfrische@parkschloessel.at",IF(K23="Haus Kärnten / Döbriach","info@hauskaernten.com",IF(K23="Hotel Kaiser Franz Josef","info@hotel-kaiserfranzjosef.com",IF(K23="Familienhotel Steindl","info@hotel-steindl.com",IF(K23="Hotel Alexanderhof","hotel@alexanderhof.at",IF(K23="Seemüllnerhaus Strobl","info@seemuellnerhaus.at",IF(K23="Pension Pleikner","pizzeria-peppino@aon.at",IF(K23="Nockalmhof","nockalmwirt@aon.at",IF(K23="Pesentheinerhof","info@pesentheinerhof.com",IF(K23="Petersenhof","m.atlan@petersenhof.at","  ")))))))))))</f>
        <v xml:space="preserve">  </v>
      </c>
      <c r="L53" s="493"/>
      <c r="M53" s="493"/>
      <c r="N53" s="86"/>
      <c r="O53" s="80"/>
      <c r="P53" s="86"/>
      <c r="Q53" s="8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row>
    <row r="54" spans="1:61" s="15" customFormat="1" ht="20.100000000000001" customHeight="1" x14ac:dyDescent="0.25">
      <c r="D54" s="91"/>
      <c r="E54" s="91"/>
      <c r="F54" s="91"/>
      <c r="G54" s="91"/>
      <c r="H54" s="91"/>
      <c r="I54" s="91"/>
      <c r="J54" s="91"/>
      <c r="K54" s="91"/>
      <c r="L54" s="91"/>
      <c r="M54" s="91"/>
      <c r="N54" s="74"/>
      <c r="O54" s="74"/>
      <c r="P54" s="81"/>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row>
    <row r="55" spans="1:61" s="15" customFormat="1" ht="20.100000000000001" customHeight="1" x14ac:dyDescent="0.25">
      <c r="A55" s="15" t="s">
        <v>172</v>
      </c>
      <c r="D55" s="391" t="s">
        <v>213</v>
      </c>
      <c r="N55" s="89"/>
      <c r="O55" s="89"/>
      <c r="P55" s="90"/>
      <c r="Q55" s="90"/>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row>
    <row r="56" spans="1:61" s="15" customFormat="1" ht="20.100000000000001" customHeight="1" x14ac:dyDescent="0.25">
      <c r="D56" s="10" t="s">
        <v>214</v>
      </c>
      <c r="J56" s="377"/>
      <c r="K56" s="377"/>
      <c r="L56" s="377"/>
      <c r="M56" s="377"/>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row>
    <row r="57" spans="1:61" s="15" customFormat="1" ht="20.100000000000001" customHeight="1" x14ac:dyDescent="0.25">
      <c r="A57" s="392" t="s">
        <v>21</v>
      </c>
      <c r="B57" s="392"/>
      <c r="C57" s="392"/>
      <c r="D57" s="521" t="str">
        <f>IF(K23="Pension Sedlak","Pension Sedlak",IF(K23="Hotel Parkschlössl","Hotel Parkschlössl",IF(K23="Hotel Kaiser Franz Josef","Hotel Kaiser Franz Josef",IF(K23="Familienhotel Steindl","Hotel Steindl",IF(K23="Hotel Alexanderhof","Hotel Alexanderhof",IF(K23="Seemüllnerhaus Strobl","Bitte fragen Sie bei Peter &amp; Peter nach",IF(K23="Pension Pleikner","Bitte fragen Sie bei Peter &amp; Peter nach",IF(K23="Gasthof Nockalmwirt","Bitte fragen Sie bei Peter &amp; Peter nach",IF(K23="Pesentheinerhof","Pesentheinerhof",IF(K23="Hotel Zanker","Hotel Zanker",IF(K23="Petersenhof","Bitte fragen Sie bei Peter &amp; Peter nach","  ")))))))))))</f>
        <v xml:space="preserve">  </v>
      </c>
      <c r="E57" s="521"/>
      <c r="F57" s="521"/>
      <c r="G57" s="521"/>
      <c r="H57" s="521"/>
      <c r="I57" s="521"/>
      <c r="J57" s="377"/>
      <c r="K57" s="377"/>
      <c r="L57" s="377"/>
      <c r="M57" s="377"/>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row>
    <row r="58" spans="1:61" s="15" customFormat="1" ht="20.100000000000001" customHeight="1" x14ac:dyDescent="0.25">
      <c r="D58" s="377"/>
      <c r="E58" s="377"/>
      <c r="F58" s="377"/>
      <c r="G58" s="377"/>
      <c r="H58" s="377"/>
      <c r="I58" s="377"/>
      <c r="J58" s="377"/>
      <c r="K58" s="377"/>
      <c r="L58" s="377"/>
      <c r="M58" s="377"/>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row>
    <row r="59" spans="1:61" s="15" customFormat="1" ht="20.100000000000001" customHeight="1" x14ac:dyDescent="0.25">
      <c r="A59" s="15" t="s">
        <v>173</v>
      </c>
      <c r="D59" s="491"/>
      <c r="E59" s="491"/>
      <c r="F59" s="491"/>
      <c r="G59" s="491"/>
      <c r="H59" s="491"/>
      <c r="I59" s="491"/>
      <c r="J59" s="491"/>
      <c r="K59" s="491"/>
      <c r="L59" s="491"/>
      <c r="M59" s="491"/>
      <c r="N59" s="89"/>
      <c r="O59" s="89"/>
      <c r="P59" s="90"/>
      <c r="Q59" s="90"/>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row>
    <row r="60" spans="1:61" s="15" customFormat="1" ht="20.100000000000001" customHeight="1" x14ac:dyDescent="0.25">
      <c r="D60" s="520"/>
      <c r="E60" s="520"/>
      <c r="F60" s="520"/>
      <c r="G60" s="520"/>
      <c r="H60" s="520"/>
      <c r="I60" s="520"/>
      <c r="J60" s="520"/>
      <c r="K60" s="520"/>
      <c r="L60" s="520"/>
      <c r="M60" s="520"/>
      <c r="N60" s="89"/>
      <c r="O60" s="89"/>
      <c r="P60" s="90"/>
      <c r="Q60" s="90"/>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row>
    <row r="61" spans="1:61" s="15" customFormat="1" ht="20.100000000000001" customHeight="1" x14ac:dyDescent="0.25">
      <c r="D61" s="492"/>
      <c r="E61" s="492"/>
      <c r="F61" s="492"/>
      <c r="G61" s="492"/>
      <c r="H61" s="492"/>
      <c r="I61" s="492"/>
      <c r="J61" s="492"/>
      <c r="K61" s="492"/>
      <c r="L61" s="492"/>
      <c r="M61" s="492"/>
      <c r="N61" s="89"/>
      <c r="O61" s="89"/>
      <c r="P61" s="90"/>
      <c r="Q61" s="90"/>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row>
    <row r="62" spans="1:61" s="15" customFormat="1" ht="20.100000000000001" customHeight="1" x14ac:dyDescent="0.25">
      <c r="D62" s="74"/>
      <c r="E62" s="74"/>
      <c r="F62" s="74"/>
      <c r="G62" s="74"/>
      <c r="H62" s="74"/>
      <c r="I62" s="74"/>
      <c r="J62" s="74"/>
      <c r="K62" s="74"/>
      <c r="L62" s="74"/>
      <c r="M62" s="74"/>
      <c r="N62" s="74"/>
      <c r="O62" s="74"/>
      <c r="P62" s="81"/>
      <c r="Q62" s="81"/>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row>
    <row r="63" spans="1:61" s="15" customFormat="1" ht="20.100000000000001" customHeight="1" x14ac:dyDescent="0.25">
      <c r="A63" s="402" t="s">
        <v>224</v>
      </c>
      <c r="B63" s="403"/>
      <c r="C63" s="403"/>
      <c r="D63" s="403"/>
      <c r="E63" s="403"/>
      <c r="F63" s="403"/>
      <c r="G63" s="403" t="s">
        <v>162</v>
      </c>
      <c r="H63" s="403"/>
      <c r="I63" s="403"/>
      <c r="J63" s="403"/>
      <c r="K63" s="403"/>
      <c r="L63" s="403"/>
      <c r="M63" s="403"/>
      <c r="N63" s="404"/>
      <c r="O63" s="74"/>
      <c r="P63" s="81"/>
      <c r="Q63" s="81"/>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row>
    <row r="64" spans="1:61" s="15" customFormat="1" ht="20.100000000000001" customHeight="1" x14ac:dyDescent="0.25">
      <c r="A64" s="405"/>
      <c r="B64" s="406"/>
      <c r="C64" s="406"/>
      <c r="D64" s="406"/>
      <c r="E64" s="406"/>
      <c r="F64" s="406"/>
      <c r="G64" s="406"/>
      <c r="H64" s="406"/>
      <c r="I64" s="406"/>
      <c r="J64" s="406"/>
      <c r="K64" s="406"/>
      <c r="L64" s="407"/>
      <c r="M64" s="407"/>
      <c r="N64" s="408"/>
      <c r="O64" s="74"/>
      <c r="P64" s="81"/>
      <c r="Q64" s="81"/>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row>
    <row r="65" spans="1:61" s="15" customFormat="1" ht="20.100000000000001" customHeight="1" x14ac:dyDescent="0.25">
      <c r="A65" s="405" t="s">
        <v>184</v>
      </c>
      <c r="B65" s="409">
        <f>COUNTIF(F79:H148,"TE/A")</f>
        <v>0</v>
      </c>
      <c r="C65" s="409"/>
      <c r="D65" s="406" t="s">
        <v>22</v>
      </c>
      <c r="E65" s="409">
        <f>COUNTIF(F79:H148,"SU")</f>
        <v>0</v>
      </c>
      <c r="F65" s="409"/>
      <c r="G65" s="410" t="s">
        <v>225</v>
      </c>
      <c r="H65" s="411">
        <f>COUNTIF(F79:H148,"WW")</f>
        <v>0</v>
      </c>
      <c r="I65" s="412"/>
      <c r="J65" s="406" t="s">
        <v>130</v>
      </c>
      <c r="K65" s="409">
        <f>COUNTIF(F79:H148,"TE/B")</f>
        <v>0</v>
      </c>
      <c r="L65" s="413"/>
      <c r="M65" s="413"/>
      <c r="N65" s="408"/>
      <c r="O65" s="74"/>
      <c r="P65" s="81"/>
      <c r="Q65" s="81"/>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row>
    <row r="66" spans="1:61" s="15" customFormat="1" ht="20.100000000000001" customHeight="1" x14ac:dyDescent="0.25">
      <c r="A66" s="405" t="s">
        <v>185</v>
      </c>
      <c r="B66" s="409">
        <f>COUNTIF(F79:H148,"TE/F")</f>
        <v>0</v>
      </c>
      <c r="C66" s="409"/>
      <c r="D66" s="406" t="s">
        <v>26</v>
      </c>
      <c r="E66" s="409">
        <f>COUNTIF(F79:H148,"SE")</f>
        <v>0</v>
      </c>
      <c r="F66" s="409"/>
      <c r="G66" s="406" t="s">
        <v>127</v>
      </c>
      <c r="H66" s="411">
        <f>COUNTIF(F79:H148,"KJ")</f>
        <v>0</v>
      </c>
      <c r="I66" s="412"/>
      <c r="J66" s="406" t="s">
        <v>183</v>
      </c>
      <c r="K66" s="412">
        <f>COUNTIF(F79:H148,"RE/A/S")</f>
        <v>0</v>
      </c>
      <c r="L66" s="413"/>
      <c r="M66" s="413"/>
      <c r="N66" s="408"/>
      <c r="O66" s="74"/>
      <c r="P66" s="81"/>
      <c r="Q66" s="81"/>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row>
    <row r="67" spans="1:61" s="15" customFormat="1" ht="20.100000000000001" customHeight="1" x14ac:dyDescent="0.25">
      <c r="A67" s="405" t="s">
        <v>28</v>
      </c>
      <c r="B67" s="409">
        <f>COUNTIF(F79:H148,"BV")</f>
        <v>0</v>
      </c>
      <c r="C67" s="409"/>
      <c r="D67" s="406" t="s">
        <v>23</v>
      </c>
      <c r="E67" s="409">
        <f>COUNTIF(F79:H148,"MB/V1")</f>
        <v>0</v>
      </c>
      <c r="F67" s="409"/>
      <c r="G67" s="406" t="s">
        <v>126</v>
      </c>
      <c r="H67" s="411">
        <f>COUNTIF(F79:H148,"OX")</f>
        <v>0</v>
      </c>
      <c r="I67" s="412"/>
      <c r="J67" s="406" t="s">
        <v>182</v>
      </c>
      <c r="K67" s="412">
        <f>COUNTIF(F79:H148,"RE/F/S")</f>
        <v>0</v>
      </c>
      <c r="L67" s="406"/>
      <c r="M67" s="406"/>
      <c r="N67" s="408"/>
      <c r="O67" s="74"/>
      <c r="P67" s="81"/>
      <c r="Q67" s="81"/>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row>
    <row r="68" spans="1:61" s="15" customFormat="1" ht="20.100000000000001" customHeight="1" x14ac:dyDescent="0.25">
      <c r="A68" s="405" t="s">
        <v>226</v>
      </c>
      <c r="B68" s="409">
        <f>COUNTIF(F79:H148,"Dance")</f>
        <v>0</v>
      </c>
      <c r="C68" s="409"/>
      <c r="D68" s="406" t="s">
        <v>27</v>
      </c>
      <c r="E68" s="409">
        <f>COUNTIF(F77:H148,"MB/V2")</f>
        <v>0</v>
      </c>
      <c r="F68" s="409"/>
      <c r="G68" s="406" t="s">
        <v>227</v>
      </c>
      <c r="H68" s="411">
        <f>COUNTIF(F79:H148,"KL")</f>
        <v>0</v>
      </c>
      <c r="I68" s="412"/>
      <c r="J68" s="458" t="s">
        <v>252</v>
      </c>
      <c r="K68" s="412">
        <f>COUNTIF(F79:H148,"RE/B")</f>
        <v>0</v>
      </c>
      <c r="L68" s="406"/>
      <c r="M68" s="406"/>
      <c r="N68" s="408"/>
      <c r="O68" s="74"/>
      <c r="P68" s="81"/>
      <c r="Q68" s="81"/>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row>
    <row r="69" spans="1:61" s="15" customFormat="1" ht="20.100000000000001" customHeight="1" x14ac:dyDescent="0.25">
      <c r="A69" s="405" t="s">
        <v>205</v>
      </c>
      <c r="B69" s="409">
        <f>COUNTIF(F79:F148,"YOGA")</f>
        <v>0</v>
      </c>
      <c r="C69" s="409"/>
      <c r="D69" s="406"/>
      <c r="E69" s="406"/>
      <c r="F69" s="409"/>
      <c r="G69" s="406" t="s">
        <v>228</v>
      </c>
      <c r="H69" s="411">
        <f>COUNTIF(F79:H148,"FW/Lama")</f>
        <v>0</v>
      </c>
      <c r="I69" s="412"/>
      <c r="J69" s="414" t="s">
        <v>134</v>
      </c>
      <c r="K69" s="412">
        <f>COUNTIF(F79:H148,"GO")</f>
        <v>0</v>
      </c>
      <c r="L69" s="406"/>
      <c r="M69" s="406"/>
      <c r="N69" s="408"/>
      <c r="O69" s="74"/>
      <c r="P69" s="81"/>
      <c r="Q69" s="81"/>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row>
    <row r="70" spans="1:61" s="15" customFormat="1" ht="20.100000000000001" customHeight="1" x14ac:dyDescent="0.25">
      <c r="A70" s="415" t="s">
        <v>186</v>
      </c>
      <c r="B70" s="416">
        <f>COUNTIF(F79:H149,"FW/Cl")</f>
        <v>0</v>
      </c>
      <c r="C70" s="416"/>
      <c r="D70" s="417"/>
      <c r="E70" s="416"/>
      <c r="F70" s="418"/>
      <c r="G70" s="419"/>
      <c r="H70" s="420"/>
      <c r="I70" s="417"/>
      <c r="J70" s="421" t="s">
        <v>31</v>
      </c>
      <c r="K70" s="422">
        <f>COUNTIF(F79:H148,"kein")</f>
        <v>0</v>
      </c>
      <c r="L70" s="423" t="s">
        <v>128</v>
      </c>
      <c r="M70" s="417"/>
      <c r="N70" s="424">
        <f>SUM(K65:K70,H65:H70,E65:E70,B65:B70)</f>
        <v>0</v>
      </c>
      <c r="O70" s="74"/>
      <c r="P70" s="81"/>
      <c r="Q70" s="81"/>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row>
    <row r="71" spans="1:61" s="15" customFormat="1" ht="20.100000000000001" customHeight="1" x14ac:dyDescent="0.35">
      <c r="A71" s="519" t="s">
        <v>32</v>
      </c>
      <c r="B71" s="519"/>
      <c r="C71" s="519"/>
      <c r="D71" s="519"/>
      <c r="E71" s="519"/>
      <c r="F71" s="519"/>
      <c r="G71" s="519"/>
      <c r="H71" s="519"/>
      <c r="I71" s="519"/>
      <c r="J71" s="519"/>
      <c r="K71" s="519"/>
      <c r="L71" s="519"/>
      <c r="M71" s="519"/>
      <c r="N71" s="519"/>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row>
    <row r="73" spans="1:61" ht="18" x14ac:dyDescent="0.25">
      <c r="A73" s="10" t="s">
        <v>33</v>
      </c>
      <c r="B73" s="15"/>
      <c r="C73" s="15"/>
      <c r="D73" s="15"/>
      <c r="E73" s="15"/>
      <c r="F73" s="15"/>
      <c r="G73" s="15"/>
      <c r="H73" s="15"/>
      <c r="I73" s="15"/>
      <c r="J73" s="15"/>
      <c r="K73" s="15"/>
      <c r="L73" s="15"/>
      <c r="M73" s="15"/>
      <c r="N73" s="15"/>
    </row>
    <row r="74" spans="1:61" ht="18" x14ac:dyDescent="0.25">
      <c r="A74" s="10" t="s">
        <v>34</v>
      </c>
      <c r="B74" s="15"/>
      <c r="C74" s="15"/>
      <c r="D74" s="15"/>
      <c r="E74" s="15"/>
      <c r="F74" s="15"/>
      <c r="G74" s="15"/>
      <c r="H74" s="15"/>
      <c r="I74" s="10" t="s">
        <v>35</v>
      </c>
      <c r="J74" s="15"/>
      <c r="K74" s="15"/>
      <c r="L74" s="15"/>
      <c r="M74" s="15"/>
      <c r="N74" s="15"/>
    </row>
    <row r="75" spans="1:61" ht="18" x14ac:dyDescent="0.25">
      <c r="B75" s="15"/>
      <c r="C75" s="15"/>
      <c r="D75" s="15"/>
      <c r="E75" s="15"/>
      <c r="F75" s="15"/>
      <c r="G75" s="15"/>
      <c r="H75" s="15"/>
      <c r="I75" s="15"/>
      <c r="J75" s="15"/>
      <c r="K75" s="15"/>
      <c r="L75" s="15"/>
      <c r="M75" s="15"/>
      <c r="N75" s="15"/>
    </row>
    <row r="76" spans="1:61" ht="15" customHeight="1" x14ac:dyDescent="0.2">
      <c r="B76" s="19"/>
      <c r="C76" s="19"/>
      <c r="D76" s="19"/>
      <c r="G76" s="19"/>
      <c r="H76" s="26"/>
      <c r="I76" s="26"/>
    </row>
    <row r="77" spans="1:61" ht="15" customHeight="1" x14ac:dyDescent="0.3">
      <c r="A77" s="351" t="s">
        <v>44</v>
      </c>
      <c r="B77" s="494" t="s">
        <v>45</v>
      </c>
      <c r="C77" s="494"/>
      <c r="D77" s="494"/>
      <c r="E77" s="494"/>
      <c r="F77" s="352" t="s">
        <v>199</v>
      </c>
      <c r="G77" s="353" t="s">
        <v>131</v>
      </c>
      <c r="H77" s="469" t="s">
        <v>267</v>
      </c>
      <c r="J77" s="467"/>
      <c r="K77" s="466" t="s">
        <v>266</v>
      </c>
    </row>
    <row r="78" spans="1:61" ht="8.25" customHeight="1" x14ac:dyDescent="0.25">
      <c r="A78" s="354"/>
      <c r="B78" s="522"/>
      <c r="C78" s="522"/>
      <c r="D78" s="522"/>
      <c r="E78" s="522"/>
      <c r="F78" s="355"/>
      <c r="G78" s="356"/>
      <c r="H78" s="349"/>
      <c r="I78" s="349"/>
      <c r="J78" s="26"/>
    </row>
    <row r="79" spans="1:61" s="12" customFormat="1" ht="15" customHeight="1" x14ac:dyDescent="0.25">
      <c r="A79" s="357">
        <v>1</v>
      </c>
      <c r="B79" s="482"/>
      <c r="C79" s="482"/>
      <c r="D79" s="482"/>
      <c r="E79" s="482"/>
      <c r="F79" s="358"/>
      <c r="G79" s="359">
        <f>IF(F79="TE/A",0)+IF(F79="TE/F",0)+IF(F79="BV",0)+IF(F79="CM",0)+IF(F79="FW/Cl",0)+IF(F79="WW",12)+IF(F79="SU",0)+IF(F79="SE",0)+IF(F79="TA/V1",0)+IF(F79="MBV/1",0)+IF(F79="MB/V2",0)+IF(F79="TE/B",25)+IF(F79="FW/Sp",45)+IF(F79="Girls'",40)+IF(F79="KJ",50)+IF(F79="TA/V2",50)+IF(F79="OX",40)+IF(F79="KL",60)+IF(F79="KL/Rock",60)+IF(F79="RE/A/S",35)+IF(F79="RE/F/S",35)+IF(F79="RE/B",35)+IF(F79="GO",45)+IF(F79="FW/Lama",20)+IF(F79="Sp/Lama",65)</f>
        <v>0</v>
      </c>
      <c r="H79" s="470">
        <f>SUM(L26+G79)</f>
        <v>279</v>
      </c>
      <c r="K79" s="471" t="s">
        <v>264</v>
      </c>
      <c r="L79" s="501">
        <f>E40*L26</f>
        <v>0</v>
      </c>
      <c r="M79" s="502"/>
      <c r="O79" s="25"/>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row>
    <row r="80" spans="1:61" s="12" customFormat="1" ht="15" customHeight="1" x14ac:dyDescent="0.25">
      <c r="A80" s="357">
        <v>2</v>
      </c>
      <c r="B80" s="370"/>
      <c r="C80" s="370"/>
      <c r="D80" s="370"/>
      <c r="E80" s="370"/>
      <c r="F80" s="358"/>
      <c r="G80" s="359">
        <f t="shared" ref="G80:G143" si="0">IF(F80="TE/A",0)+IF(F80="TE/F",0)+IF(F80="BV",0)+IF(F80="CM",0)+IF(F80="FW/Cl",0)+IF(F80="WW",12)+IF(F80="SU",0)+IF(F80="SE",0)+IF(F80="TA/V1",0)+IF(F80="MBV/1",0)+IF(F80="MB/V2",0)+IF(F80="TE/B",25)+IF(F80="FW/Sp",45)+IF(F80="Girls'",40)+IF(F80="KJ",50)+IF(F80="TA/V2",50)+IF(F80="OX",40)+IF(F80="KL",60)+IF(F80="KL/Rock",60)+IF(F80="RE/A/S",35)+IF(F80="RE/F/S",35)+IF(F80="RE/B",35)+IF(F80="GO",45)+IF(F80="FW/Lama",20)+IF(F80="Sp/Lama",65)</f>
        <v>0</v>
      </c>
      <c r="H80" s="470">
        <f>SUM(L26+G80)</f>
        <v>279</v>
      </c>
      <c r="K80" s="473" t="s">
        <v>265</v>
      </c>
      <c r="L80" s="487">
        <f>SUM(G79:G148)</f>
        <v>0</v>
      </c>
      <c r="M80" s="488"/>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row>
    <row r="81" spans="1:61" s="12" customFormat="1" ht="15" customHeight="1" x14ac:dyDescent="0.25">
      <c r="A81" s="357">
        <v>3</v>
      </c>
      <c r="B81" s="482"/>
      <c r="C81" s="482"/>
      <c r="D81" s="482"/>
      <c r="E81" s="482"/>
      <c r="F81" s="358"/>
      <c r="G81" s="359">
        <f t="shared" si="0"/>
        <v>0</v>
      </c>
      <c r="H81" s="470">
        <f>SUM(L26+G81)</f>
        <v>279</v>
      </c>
      <c r="K81" s="475"/>
      <c r="L81" s="485"/>
      <c r="M81" s="486"/>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row>
    <row r="82" spans="1:61" s="12" customFormat="1" ht="15" customHeight="1" x14ac:dyDescent="0.25">
      <c r="A82" s="357">
        <v>4</v>
      </c>
      <c r="B82" s="482"/>
      <c r="C82" s="482"/>
      <c r="D82" s="482"/>
      <c r="E82" s="482"/>
      <c r="F82" s="358"/>
      <c r="G82" s="359">
        <f t="shared" si="0"/>
        <v>0</v>
      </c>
      <c r="H82" s="470">
        <f>SUM(L26+G82)</f>
        <v>279</v>
      </c>
      <c r="I82" s="350"/>
      <c r="J82" s="69"/>
      <c r="K82" s="477" t="s">
        <v>61</v>
      </c>
      <c r="L82" s="495">
        <f>SUM(L79:L81)</f>
        <v>0</v>
      </c>
      <c r="M82" s="496"/>
      <c r="N82" s="479"/>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1:61" s="12" customFormat="1" ht="15" customHeight="1" x14ac:dyDescent="0.25">
      <c r="A83" s="357">
        <v>5</v>
      </c>
      <c r="B83" s="482"/>
      <c r="C83" s="482"/>
      <c r="D83" s="482"/>
      <c r="E83" s="482"/>
      <c r="F83" s="358"/>
      <c r="G83" s="359">
        <f t="shared" si="0"/>
        <v>0</v>
      </c>
      <c r="H83" s="470">
        <f>SUM(L26+G83)</f>
        <v>279</v>
      </c>
      <c r="I83" s="350"/>
      <c r="J83" s="69"/>
      <c r="K83" s="474" t="s">
        <v>274</v>
      </c>
      <c r="M83" s="480">
        <f>E40*70</f>
        <v>0</v>
      </c>
      <c r="O83" s="25"/>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row>
    <row r="84" spans="1:61" s="12" customFormat="1" ht="15" customHeight="1" x14ac:dyDescent="0.25">
      <c r="A84" s="357">
        <v>6</v>
      </c>
      <c r="B84" s="482"/>
      <c r="C84" s="482"/>
      <c r="D84" s="482"/>
      <c r="E84" s="482"/>
      <c r="F84" s="358"/>
      <c r="G84" s="359">
        <f t="shared" si="0"/>
        <v>0</v>
      </c>
      <c r="H84" s="470">
        <f>SUM(L26+G84)</f>
        <v>279</v>
      </c>
      <c r="I84" s="350"/>
      <c r="J84" s="69"/>
      <c r="K84" s="478" t="s">
        <v>65</v>
      </c>
      <c r="L84" s="497">
        <f>L82-M83</f>
        <v>0</v>
      </c>
      <c r="M84" s="497"/>
      <c r="O84" s="25"/>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row>
    <row r="85" spans="1:61" s="12" customFormat="1" ht="15" customHeight="1" thickBot="1" x14ac:dyDescent="0.3">
      <c r="A85" s="357">
        <v>7</v>
      </c>
      <c r="B85" s="482"/>
      <c r="C85" s="482"/>
      <c r="D85" s="482"/>
      <c r="E85" s="482"/>
      <c r="F85" s="358"/>
      <c r="G85" s="359">
        <f t="shared" si="0"/>
        <v>0</v>
      </c>
      <c r="H85" s="470">
        <f>SUM(L26+G85)</f>
        <v>279</v>
      </c>
      <c r="I85" s="350"/>
      <c r="J85" s="69"/>
      <c r="L85" s="498"/>
      <c r="M85" s="498"/>
      <c r="O85" s="25"/>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row>
    <row r="86" spans="1:61" s="12" customFormat="1" ht="15" customHeight="1" thickTop="1" x14ac:dyDescent="0.25">
      <c r="A86" s="357">
        <v>8</v>
      </c>
      <c r="B86" s="482"/>
      <c r="C86" s="482"/>
      <c r="D86" s="482"/>
      <c r="E86" s="482"/>
      <c r="F86" s="358"/>
      <c r="G86" s="359">
        <f t="shared" si="0"/>
        <v>0</v>
      </c>
      <c r="H86" s="470">
        <f>SUM(L26+G86)</f>
        <v>279</v>
      </c>
      <c r="I86" s="350"/>
      <c r="J86" s="468"/>
      <c r="L86" s="333"/>
      <c r="M86" s="333"/>
      <c r="O86" s="25"/>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row>
    <row r="87" spans="1:61" s="12" customFormat="1" ht="15" customHeight="1" x14ac:dyDescent="0.25">
      <c r="A87" s="357">
        <v>9</v>
      </c>
      <c r="B87" s="482"/>
      <c r="C87" s="482"/>
      <c r="D87" s="482"/>
      <c r="E87" s="482"/>
      <c r="F87" s="358"/>
      <c r="G87" s="359">
        <f t="shared" si="0"/>
        <v>0</v>
      </c>
      <c r="H87" s="470">
        <f>SUM(L26+G87)</f>
        <v>279</v>
      </c>
      <c r="I87" s="350"/>
      <c r="J87" s="25"/>
      <c r="K87" s="27" t="s">
        <v>234</v>
      </c>
      <c r="L87" s="1"/>
      <c r="M87" s="1"/>
      <c r="N87" s="1"/>
      <c r="O87" s="25"/>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row>
    <row r="88" spans="1:61" s="12" customFormat="1" ht="15" customHeight="1" x14ac:dyDescent="0.25">
      <c r="A88" s="357">
        <v>10</v>
      </c>
      <c r="B88" s="482"/>
      <c r="C88" s="482"/>
      <c r="D88" s="482"/>
      <c r="E88" s="482"/>
      <c r="F88" s="358"/>
      <c r="G88" s="359">
        <f t="shared" si="0"/>
        <v>0</v>
      </c>
      <c r="H88" s="470">
        <f>SUM(L26+G88)</f>
        <v>279</v>
      </c>
      <c r="I88" s="350"/>
      <c r="J88" s="25"/>
      <c r="O88" s="25"/>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1:61" s="12" customFormat="1" ht="15" customHeight="1" x14ac:dyDescent="0.25">
      <c r="A89" s="357">
        <v>11</v>
      </c>
      <c r="B89" s="482"/>
      <c r="C89" s="482"/>
      <c r="D89" s="482"/>
      <c r="E89" s="482"/>
      <c r="F89" s="358"/>
      <c r="G89" s="359">
        <f t="shared" si="0"/>
        <v>0</v>
      </c>
      <c r="H89" s="470">
        <f>SUM(L26+G89)</f>
        <v>279</v>
      </c>
      <c r="I89" s="350"/>
      <c r="J89" s="25"/>
      <c r="K89" s="438" t="s">
        <v>176</v>
      </c>
      <c r="L89" s="439"/>
      <c r="M89" s="425" t="s">
        <v>174</v>
      </c>
      <c r="N89" s="426"/>
      <c r="O89" s="25"/>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row>
    <row r="90" spans="1:61" s="12" customFormat="1" ht="15" customHeight="1" x14ac:dyDescent="0.25">
      <c r="A90" s="357">
        <v>12</v>
      </c>
      <c r="B90" s="482"/>
      <c r="C90" s="482"/>
      <c r="D90" s="482"/>
      <c r="E90" s="482"/>
      <c r="F90" s="358"/>
      <c r="G90" s="359">
        <f t="shared" si="0"/>
        <v>0</v>
      </c>
      <c r="H90" s="470">
        <f>SUM(L26+G90)</f>
        <v>279</v>
      </c>
      <c r="I90" s="350"/>
      <c r="J90" s="25"/>
      <c r="K90" s="463" t="s">
        <v>177</v>
      </c>
      <c r="L90" s="464"/>
      <c r="M90" s="427" t="s">
        <v>175</v>
      </c>
      <c r="N90" s="428"/>
      <c r="O90" s="25"/>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row>
    <row r="91" spans="1:61" s="12" customFormat="1" ht="15" customHeight="1" x14ac:dyDescent="0.25">
      <c r="A91" s="357">
        <v>13</v>
      </c>
      <c r="B91" s="482"/>
      <c r="C91" s="482"/>
      <c r="D91" s="482"/>
      <c r="E91" s="482"/>
      <c r="F91" s="358"/>
      <c r="G91" s="359">
        <f t="shared" si="0"/>
        <v>0</v>
      </c>
      <c r="H91" s="470">
        <f>SUM(L26+G91)</f>
        <v>279</v>
      </c>
      <c r="I91" s="350"/>
      <c r="J91" s="25"/>
      <c r="K91" s="463" t="s">
        <v>37</v>
      </c>
      <c r="L91" s="464"/>
      <c r="M91" s="429" t="s">
        <v>28</v>
      </c>
      <c r="N91" s="430"/>
      <c r="O91" s="25"/>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row>
    <row r="92" spans="1:61" s="12" customFormat="1" ht="15" customHeight="1" x14ac:dyDescent="0.25">
      <c r="A92" s="357">
        <v>14</v>
      </c>
      <c r="B92" s="482"/>
      <c r="C92" s="482"/>
      <c r="D92" s="482"/>
      <c r="E92" s="482"/>
      <c r="F92" s="358"/>
      <c r="G92" s="359">
        <f t="shared" si="0"/>
        <v>0</v>
      </c>
      <c r="H92" s="470">
        <f>SUM(L26+G92)</f>
        <v>279</v>
      </c>
      <c r="I92" s="350"/>
      <c r="J92" s="25"/>
      <c r="K92" s="463" t="s">
        <v>233</v>
      </c>
      <c r="L92" s="464"/>
      <c r="M92" s="429" t="s">
        <v>229</v>
      </c>
      <c r="N92" s="430"/>
      <c r="O92" s="25"/>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row>
    <row r="93" spans="1:61" s="12" customFormat="1" ht="15" customHeight="1" x14ac:dyDescent="0.25">
      <c r="A93" s="357">
        <v>15</v>
      </c>
      <c r="B93" s="482"/>
      <c r="C93" s="482"/>
      <c r="D93" s="482"/>
      <c r="E93" s="482"/>
      <c r="F93" s="358"/>
      <c r="G93" s="359">
        <f t="shared" si="0"/>
        <v>0</v>
      </c>
      <c r="H93" s="470">
        <f>SUM(L26+G93)</f>
        <v>279</v>
      </c>
      <c r="I93" s="350"/>
      <c r="J93" s="25"/>
      <c r="K93" s="431" t="s">
        <v>206</v>
      </c>
      <c r="L93" s="432"/>
      <c r="M93" s="433" t="s">
        <v>206</v>
      </c>
      <c r="N93" s="434"/>
      <c r="O93" s="25"/>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row>
    <row r="94" spans="1:61" s="12" customFormat="1" ht="15" customHeight="1" x14ac:dyDescent="0.25">
      <c r="A94" s="357">
        <v>16</v>
      </c>
      <c r="B94" s="482"/>
      <c r="C94" s="482"/>
      <c r="D94" s="482"/>
      <c r="E94" s="482"/>
      <c r="F94" s="358"/>
      <c r="G94" s="359">
        <f t="shared" si="0"/>
        <v>0</v>
      </c>
      <c r="H94" s="470">
        <f>SUM(L26+G94)</f>
        <v>279</v>
      </c>
      <c r="I94" s="350"/>
      <c r="J94" s="25"/>
      <c r="K94" s="463" t="s">
        <v>129</v>
      </c>
      <c r="L94" s="435"/>
      <c r="M94" s="429" t="s">
        <v>186</v>
      </c>
      <c r="N94" s="430"/>
      <c r="O94" s="25"/>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row>
    <row r="95" spans="1:61" s="12" customFormat="1" ht="15" customHeight="1" x14ac:dyDescent="0.25">
      <c r="A95" s="357">
        <v>17</v>
      </c>
      <c r="B95" s="482"/>
      <c r="C95" s="482"/>
      <c r="D95" s="482"/>
      <c r="E95" s="482"/>
      <c r="F95" s="358"/>
      <c r="G95" s="359">
        <f t="shared" si="0"/>
        <v>0</v>
      </c>
      <c r="H95" s="470">
        <f>SUM(L26+G95)</f>
        <v>279</v>
      </c>
      <c r="I95" s="350"/>
      <c r="J95" s="25"/>
      <c r="K95" s="463" t="s">
        <v>36</v>
      </c>
      <c r="L95" s="464"/>
      <c r="M95" s="429" t="s">
        <v>22</v>
      </c>
      <c r="N95" s="430"/>
      <c r="O95" s="25"/>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row>
    <row r="96" spans="1:61" s="12" customFormat="1" ht="15" customHeight="1" x14ac:dyDescent="0.25">
      <c r="A96" s="357">
        <v>18</v>
      </c>
      <c r="B96" s="482"/>
      <c r="C96" s="482"/>
      <c r="D96" s="482"/>
      <c r="E96" s="482"/>
      <c r="F96" s="358"/>
      <c r="G96" s="359">
        <f t="shared" si="0"/>
        <v>0</v>
      </c>
      <c r="H96" s="470">
        <f>SUM(L26+G96)</f>
        <v>279</v>
      </c>
      <c r="I96" s="350"/>
      <c r="J96" s="25"/>
      <c r="K96" s="463" t="s">
        <v>38</v>
      </c>
      <c r="L96" s="464"/>
      <c r="M96" s="429" t="s">
        <v>26</v>
      </c>
      <c r="N96" s="430"/>
      <c r="O96" s="25"/>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row>
    <row r="97" spans="1:61" s="12" customFormat="1" ht="15" customHeight="1" x14ac:dyDescent="0.25">
      <c r="A97" s="357">
        <v>19</v>
      </c>
      <c r="B97" s="482"/>
      <c r="C97" s="482"/>
      <c r="D97" s="482"/>
      <c r="E97" s="482"/>
      <c r="F97" s="358"/>
      <c r="G97" s="359">
        <f t="shared" si="0"/>
        <v>0</v>
      </c>
      <c r="H97" s="470">
        <f>SUM(L26+G97)</f>
        <v>279</v>
      </c>
      <c r="I97" s="350"/>
      <c r="J97" s="25"/>
      <c r="K97" s="463" t="s">
        <v>132</v>
      </c>
      <c r="L97" s="464"/>
      <c r="M97" s="429" t="s">
        <v>23</v>
      </c>
      <c r="N97" s="430"/>
      <c r="O97" s="25"/>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row>
    <row r="98" spans="1:61" s="12" customFormat="1" ht="15" customHeight="1" x14ac:dyDescent="0.25">
      <c r="A98" s="357">
        <v>20</v>
      </c>
      <c r="B98" s="482"/>
      <c r="C98" s="482"/>
      <c r="D98" s="482"/>
      <c r="E98" s="482"/>
      <c r="F98" s="358"/>
      <c r="G98" s="359">
        <f t="shared" si="0"/>
        <v>0</v>
      </c>
      <c r="H98" s="470">
        <f>SUM(L26+G98)</f>
        <v>279</v>
      </c>
      <c r="I98" s="350"/>
      <c r="J98" s="25"/>
      <c r="K98" s="400" t="s">
        <v>133</v>
      </c>
      <c r="L98" s="401"/>
      <c r="M98" s="436" t="s">
        <v>27</v>
      </c>
      <c r="N98" s="437"/>
      <c r="O98" s="25"/>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row>
    <row r="99" spans="1:61" s="12" customFormat="1" ht="15" customHeight="1" x14ac:dyDescent="0.25">
      <c r="A99" s="357">
        <v>21</v>
      </c>
      <c r="B99" s="482"/>
      <c r="C99" s="482"/>
      <c r="D99" s="482"/>
      <c r="E99" s="482"/>
      <c r="F99" s="358"/>
      <c r="G99" s="359">
        <f t="shared" si="0"/>
        <v>0</v>
      </c>
      <c r="H99" s="470">
        <f>SUM(L26+G99)</f>
        <v>279</v>
      </c>
      <c r="I99" s="350"/>
      <c r="J99" s="25"/>
      <c r="O99" s="25"/>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1:61" s="12" customFormat="1" ht="15" customHeight="1" x14ac:dyDescent="0.25">
      <c r="A100" s="357">
        <v>22</v>
      </c>
      <c r="B100" s="482"/>
      <c r="C100" s="482"/>
      <c r="D100" s="482"/>
      <c r="E100" s="482"/>
      <c r="F100" s="358"/>
      <c r="G100" s="359">
        <f t="shared" si="0"/>
        <v>0</v>
      </c>
      <c r="H100" s="470">
        <f>SUM(L26+G100)</f>
        <v>279</v>
      </c>
      <c r="I100" s="350"/>
      <c r="J100" s="25"/>
      <c r="K100" s="70" t="s">
        <v>39</v>
      </c>
      <c r="L100" s="25"/>
      <c r="M100" s="25"/>
      <c r="N100" s="25"/>
      <c r="O100" s="25"/>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row>
    <row r="101" spans="1:61" s="12" customFormat="1" ht="15" customHeight="1" x14ac:dyDescent="0.25">
      <c r="A101" s="357">
        <v>23</v>
      </c>
      <c r="B101" s="482"/>
      <c r="C101" s="482"/>
      <c r="D101" s="482"/>
      <c r="E101" s="482"/>
      <c r="F101" s="358"/>
      <c r="G101" s="359">
        <f t="shared" si="0"/>
        <v>0</v>
      </c>
      <c r="H101" s="470">
        <f>SUM(L26+G101)</f>
        <v>279</v>
      </c>
      <c r="I101" s="350"/>
      <c r="J101" s="25"/>
      <c r="O101" s="25"/>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row>
    <row r="102" spans="1:61" s="12" customFormat="1" ht="15" customHeight="1" x14ac:dyDescent="0.25">
      <c r="A102" s="357">
        <v>24</v>
      </c>
      <c r="B102" s="482"/>
      <c r="C102" s="482"/>
      <c r="D102" s="482"/>
      <c r="E102" s="482"/>
      <c r="F102" s="358"/>
      <c r="G102" s="359">
        <f t="shared" si="0"/>
        <v>0</v>
      </c>
      <c r="H102" s="470">
        <f>SUM(L26+G102)</f>
        <v>279</v>
      </c>
      <c r="I102" s="350"/>
      <c r="J102" s="25"/>
      <c r="K102" s="438" t="s">
        <v>211</v>
      </c>
      <c r="L102" s="439"/>
      <c r="M102" s="440" t="s">
        <v>25</v>
      </c>
      <c r="N102" s="441"/>
      <c r="O102" s="25"/>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row>
    <row r="103" spans="1:61" s="12" customFormat="1" ht="15" customHeight="1" x14ac:dyDescent="0.25">
      <c r="A103" s="357">
        <v>25</v>
      </c>
      <c r="B103" s="482"/>
      <c r="C103" s="482"/>
      <c r="D103" s="482"/>
      <c r="E103" s="482"/>
      <c r="F103" s="358"/>
      <c r="G103" s="359">
        <f t="shared" si="0"/>
        <v>0</v>
      </c>
      <c r="H103" s="470">
        <f>SUM(L26+G103)</f>
        <v>279</v>
      </c>
      <c r="I103" s="350"/>
      <c r="J103" s="25"/>
      <c r="K103" s="463" t="s">
        <v>235</v>
      </c>
      <c r="L103" s="464"/>
      <c r="M103" s="394" t="s">
        <v>232</v>
      </c>
      <c r="N103" s="395"/>
      <c r="O103" s="25"/>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row>
    <row r="104" spans="1:61" s="12" customFormat="1" ht="15" customHeight="1" x14ac:dyDescent="0.25">
      <c r="A104" s="357">
        <v>26</v>
      </c>
      <c r="B104" s="482"/>
      <c r="C104" s="482"/>
      <c r="D104" s="482"/>
      <c r="E104" s="482"/>
      <c r="F104" s="358"/>
      <c r="G104" s="359">
        <f t="shared" si="0"/>
        <v>0</v>
      </c>
      <c r="H104" s="470">
        <f>SUM(L26+G104)</f>
        <v>279</v>
      </c>
      <c r="I104" s="350"/>
      <c r="J104" s="25"/>
      <c r="K104" s="463" t="s">
        <v>42</v>
      </c>
      <c r="L104" s="464"/>
      <c r="M104" s="394" t="s">
        <v>24</v>
      </c>
      <c r="N104" s="395"/>
      <c r="O104" s="25"/>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row>
    <row r="105" spans="1:61" s="12" customFormat="1" ht="15" customHeight="1" x14ac:dyDescent="0.25">
      <c r="A105" s="357">
        <v>27</v>
      </c>
      <c r="B105" s="482"/>
      <c r="C105" s="482"/>
      <c r="D105" s="482"/>
      <c r="E105" s="482"/>
      <c r="F105" s="358"/>
      <c r="G105" s="359">
        <f t="shared" si="0"/>
        <v>0</v>
      </c>
      <c r="H105" s="470">
        <f>SUM(L26+G105)</f>
        <v>279</v>
      </c>
      <c r="I105" s="350"/>
      <c r="J105" s="25"/>
      <c r="K105" s="463" t="s">
        <v>43</v>
      </c>
      <c r="L105" s="464"/>
      <c r="M105" s="394" t="s">
        <v>29</v>
      </c>
      <c r="N105" s="395"/>
      <c r="O105" s="25"/>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1:61" s="12" customFormat="1" ht="15" customHeight="1" x14ac:dyDescent="0.25">
      <c r="A106" s="357">
        <v>28</v>
      </c>
      <c r="B106" s="482"/>
      <c r="C106" s="482"/>
      <c r="D106" s="482"/>
      <c r="E106" s="482"/>
      <c r="F106" s="358"/>
      <c r="G106" s="359">
        <f t="shared" si="0"/>
        <v>0</v>
      </c>
      <c r="H106" s="470">
        <f>SUM(L26+G106)</f>
        <v>279</v>
      </c>
      <c r="I106" s="350"/>
      <c r="J106" s="25"/>
      <c r="K106" s="463" t="s">
        <v>41</v>
      </c>
      <c r="L106" s="464"/>
      <c r="M106" s="394" t="s">
        <v>30</v>
      </c>
      <c r="N106" s="395"/>
      <c r="O106" s="25"/>
      <c r="P106" s="13"/>
      <c r="Q106" s="476"/>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row>
    <row r="107" spans="1:61" s="12" customFormat="1" ht="15" customHeight="1" x14ac:dyDescent="0.25">
      <c r="A107" s="357">
        <v>29</v>
      </c>
      <c r="B107" s="482"/>
      <c r="C107" s="482"/>
      <c r="D107" s="482"/>
      <c r="E107" s="482"/>
      <c r="F107" s="358"/>
      <c r="G107" s="359">
        <f t="shared" si="0"/>
        <v>0</v>
      </c>
      <c r="H107" s="470">
        <f>SUM(L26+G107)</f>
        <v>279</v>
      </c>
      <c r="I107" s="350"/>
      <c r="J107" s="25"/>
      <c r="K107" s="463" t="s">
        <v>178</v>
      </c>
      <c r="L107" s="464"/>
      <c r="M107" s="394" t="s">
        <v>181</v>
      </c>
      <c r="N107" s="395"/>
      <c r="O107" s="25"/>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row>
    <row r="108" spans="1:61" s="12" customFormat="1" ht="15" customHeight="1" x14ac:dyDescent="0.25">
      <c r="A108" s="357">
        <v>30</v>
      </c>
      <c r="B108" s="482"/>
      <c r="C108" s="482"/>
      <c r="D108" s="482"/>
      <c r="E108" s="482"/>
      <c r="F108" s="358"/>
      <c r="G108" s="359">
        <f t="shared" si="0"/>
        <v>0</v>
      </c>
      <c r="H108" s="470">
        <f>SUM(L26+G108)</f>
        <v>279</v>
      </c>
      <c r="I108" s="350"/>
      <c r="J108" s="25"/>
      <c r="K108" s="463" t="s">
        <v>180</v>
      </c>
      <c r="L108" s="464"/>
      <c r="M108" s="394" t="s">
        <v>179</v>
      </c>
      <c r="N108" s="395"/>
      <c r="O108" s="25"/>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row>
    <row r="109" spans="1:61" s="12" customFormat="1" ht="15" customHeight="1" x14ac:dyDescent="0.25">
      <c r="A109" s="357">
        <v>31</v>
      </c>
      <c r="B109" s="482"/>
      <c r="C109" s="482"/>
      <c r="D109" s="482"/>
      <c r="E109" s="482"/>
      <c r="F109" s="358"/>
      <c r="G109" s="359">
        <f t="shared" si="0"/>
        <v>0</v>
      </c>
      <c r="H109" s="470">
        <f>SUM(L26+G109)</f>
        <v>279</v>
      </c>
      <c r="I109" s="350"/>
      <c r="J109" s="25"/>
      <c r="K109" s="396" t="s">
        <v>253</v>
      </c>
      <c r="L109" s="397"/>
      <c r="M109" s="398" t="s">
        <v>254</v>
      </c>
      <c r="N109" s="399"/>
      <c r="O109" s="25"/>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row>
    <row r="110" spans="1:61" s="12" customFormat="1" ht="15" customHeight="1" x14ac:dyDescent="0.25">
      <c r="A110" s="357">
        <v>32</v>
      </c>
      <c r="B110" s="482"/>
      <c r="C110" s="482"/>
      <c r="D110" s="482"/>
      <c r="E110" s="482"/>
      <c r="F110" s="358"/>
      <c r="G110" s="359">
        <f t="shared" si="0"/>
        <v>0</v>
      </c>
      <c r="H110" s="470">
        <f>SUM(L26+G110)</f>
        <v>279</v>
      </c>
      <c r="I110" s="350"/>
      <c r="J110" s="25"/>
      <c r="K110" s="442" t="s">
        <v>218</v>
      </c>
      <c r="L110" s="443"/>
      <c r="M110" s="444" t="s">
        <v>231</v>
      </c>
      <c r="N110" s="445"/>
      <c r="O110" s="25"/>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row>
    <row r="111" spans="1:61" s="12" customFormat="1" ht="15" customHeight="1" x14ac:dyDescent="0.25">
      <c r="A111" s="357">
        <v>33</v>
      </c>
      <c r="B111" s="482"/>
      <c r="C111" s="482"/>
      <c r="D111" s="482"/>
      <c r="E111" s="482"/>
      <c r="F111" s="358"/>
      <c r="G111" s="359">
        <f t="shared" si="0"/>
        <v>0</v>
      </c>
      <c r="H111" s="470">
        <f>SUM(L26+G111)</f>
        <v>279</v>
      </c>
      <c r="I111" s="350"/>
      <c r="J111" s="25"/>
      <c r="K111" s="25"/>
      <c r="L111" s="25"/>
      <c r="M111" s="25"/>
      <c r="N111" s="25"/>
      <c r="O111" s="25"/>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row>
    <row r="112" spans="1:61" s="12" customFormat="1" ht="15" customHeight="1" x14ac:dyDescent="0.25">
      <c r="A112" s="357">
        <v>34</v>
      </c>
      <c r="B112" s="482"/>
      <c r="C112" s="482"/>
      <c r="D112" s="482"/>
      <c r="E112" s="482"/>
      <c r="F112" s="358"/>
      <c r="G112" s="359">
        <f t="shared" si="0"/>
        <v>0</v>
      </c>
      <c r="H112" s="470">
        <f>SUM(L26+G112)</f>
        <v>279</v>
      </c>
      <c r="I112" s="350"/>
      <c r="J112" s="25"/>
      <c r="K112" s="25"/>
      <c r="L112" s="69"/>
      <c r="M112" s="69"/>
      <c r="N112" s="69"/>
      <c r="O112" s="25"/>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row>
    <row r="113" spans="1:61" s="12" customFormat="1" ht="15" customHeight="1" x14ac:dyDescent="0.3">
      <c r="A113" s="357">
        <v>35</v>
      </c>
      <c r="B113" s="482"/>
      <c r="C113" s="482"/>
      <c r="D113" s="482"/>
      <c r="E113" s="482"/>
      <c r="F113" s="358"/>
      <c r="G113" s="359">
        <f t="shared" si="0"/>
        <v>0</v>
      </c>
      <c r="H113" s="470">
        <f>SUM(L26+G113)</f>
        <v>279</v>
      </c>
      <c r="I113" s="350"/>
      <c r="J113" s="363"/>
      <c r="K113" s="344"/>
      <c r="L113" s="338"/>
      <c r="M113" s="338"/>
      <c r="N113" s="338"/>
      <c r="O113" s="25"/>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row>
    <row r="114" spans="1:61" s="12" customFormat="1" ht="15" customHeight="1" x14ac:dyDescent="0.25">
      <c r="A114" s="357">
        <v>36</v>
      </c>
      <c r="B114" s="482"/>
      <c r="C114" s="482"/>
      <c r="D114" s="482"/>
      <c r="E114" s="482"/>
      <c r="F114" s="358"/>
      <c r="G114" s="359">
        <f t="shared" si="0"/>
        <v>0</v>
      </c>
      <c r="H114" s="470">
        <f>SUM(L26+G114)</f>
        <v>279</v>
      </c>
      <c r="I114" s="350"/>
      <c r="J114" s="25"/>
      <c r="K114" s="338"/>
      <c r="L114" s="338"/>
      <c r="M114" s="338"/>
      <c r="N114" s="338"/>
      <c r="O114" s="25"/>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row>
    <row r="115" spans="1:61" s="12" customFormat="1" ht="15" customHeight="1" x14ac:dyDescent="0.25">
      <c r="A115" s="357">
        <v>37</v>
      </c>
      <c r="B115" s="482"/>
      <c r="C115" s="482"/>
      <c r="D115" s="482"/>
      <c r="E115" s="482"/>
      <c r="F115" s="358"/>
      <c r="G115" s="359">
        <f t="shared" si="0"/>
        <v>0</v>
      </c>
      <c r="H115" s="470">
        <f>SUM(L26+G115)</f>
        <v>279</v>
      </c>
      <c r="I115" s="350"/>
      <c r="J115" s="25"/>
      <c r="K115" s="338"/>
      <c r="L115" s="338"/>
      <c r="M115" s="338"/>
      <c r="N115" s="345"/>
      <c r="O115" s="25"/>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row>
    <row r="116" spans="1:61" s="12" customFormat="1" ht="15" customHeight="1" x14ac:dyDescent="0.25">
      <c r="A116" s="357">
        <v>38</v>
      </c>
      <c r="B116" s="482"/>
      <c r="C116" s="482"/>
      <c r="D116" s="482"/>
      <c r="E116" s="482"/>
      <c r="F116" s="358"/>
      <c r="G116" s="359">
        <f t="shared" si="0"/>
        <v>0</v>
      </c>
      <c r="H116" s="470">
        <f>SUM(L26+G116)</f>
        <v>279</v>
      </c>
      <c r="I116" s="350"/>
      <c r="J116" s="364" t="s">
        <v>255</v>
      </c>
      <c r="K116" s="365"/>
      <c r="L116" s="338"/>
      <c r="M116" s="338"/>
      <c r="N116" s="345"/>
      <c r="O116" s="25"/>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row>
    <row r="117" spans="1:61" s="12" customFormat="1" ht="15" customHeight="1" x14ac:dyDescent="0.25">
      <c r="A117" s="357">
        <v>39</v>
      </c>
      <c r="B117" s="482"/>
      <c r="C117" s="482"/>
      <c r="D117" s="482"/>
      <c r="E117" s="482"/>
      <c r="F117" s="358"/>
      <c r="G117" s="359">
        <f t="shared" si="0"/>
        <v>0</v>
      </c>
      <c r="H117" s="470">
        <f>SUM(L26+G117)</f>
        <v>279</v>
      </c>
      <c r="I117" s="350"/>
      <c r="J117" s="364" t="s">
        <v>146</v>
      </c>
      <c r="K117" s="365"/>
      <c r="L117" s="481"/>
      <c r="M117" s="481"/>
      <c r="N117" s="481"/>
      <c r="O117" s="25"/>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1:61" s="12" customFormat="1" ht="15" customHeight="1" x14ac:dyDescent="0.25">
      <c r="A118" s="357">
        <v>40</v>
      </c>
      <c r="B118" s="482"/>
      <c r="C118" s="482"/>
      <c r="D118" s="482"/>
      <c r="E118" s="482"/>
      <c r="F118" s="358"/>
      <c r="G118" s="359">
        <f t="shared" si="0"/>
        <v>0</v>
      </c>
      <c r="H118" s="470">
        <f>SUM(L26+G118)</f>
        <v>279</v>
      </c>
      <c r="I118" s="350"/>
      <c r="J118" s="364"/>
      <c r="K118" s="366"/>
      <c r="L118" s="333"/>
      <c r="M118" s="333"/>
      <c r="N118" s="333"/>
      <c r="O118" s="25"/>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row>
    <row r="119" spans="1:61" s="12" customFormat="1" ht="15" customHeight="1" x14ac:dyDescent="0.25">
      <c r="A119" s="357">
        <v>41</v>
      </c>
      <c r="B119" s="482"/>
      <c r="C119" s="482"/>
      <c r="D119" s="482"/>
      <c r="E119" s="482"/>
      <c r="F119" s="358"/>
      <c r="G119" s="359">
        <f t="shared" si="0"/>
        <v>0</v>
      </c>
      <c r="H119" s="470">
        <f>SUM(L26+G119)</f>
        <v>279</v>
      </c>
      <c r="I119" s="350"/>
      <c r="J119" s="364" t="s">
        <v>256</v>
      </c>
      <c r="K119" s="366"/>
      <c r="L119" s="333"/>
      <c r="M119" s="333"/>
      <c r="N119" s="333"/>
      <c r="O119" s="332"/>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row>
    <row r="120" spans="1:61" s="12" customFormat="1" ht="15" customHeight="1" x14ac:dyDescent="0.25">
      <c r="A120" s="357">
        <v>42</v>
      </c>
      <c r="B120" s="482"/>
      <c r="C120" s="482"/>
      <c r="D120" s="482"/>
      <c r="E120" s="482"/>
      <c r="F120" s="358"/>
      <c r="G120" s="359">
        <f t="shared" si="0"/>
        <v>0</v>
      </c>
      <c r="H120" s="470">
        <f>SUM(L26+G120)</f>
        <v>279</v>
      </c>
      <c r="I120" s="350"/>
      <c r="J120" s="364" t="s">
        <v>257</v>
      </c>
      <c r="K120" s="367"/>
      <c r="L120" s="69"/>
      <c r="M120" s="69"/>
      <c r="N120" s="69"/>
      <c r="O120" s="69"/>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row>
    <row r="121" spans="1:61" s="12" customFormat="1" ht="17.25" customHeight="1" x14ac:dyDescent="0.4">
      <c r="A121" s="357">
        <v>43</v>
      </c>
      <c r="B121" s="482"/>
      <c r="C121" s="482"/>
      <c r="D121" s="482"/>
      <c r="E121" s="482"/>
      <c r="F121" s="358"/>
      <c r="G121" s="359">
        <f t="shared" si="0"/>
        <v>0</v>
      </c>
      <c r="H121" s="470">
        <f>SUM(L26+G121)</f>
        <v>279</v>
      </c>
      <c r="I121" s="350"/>
      <c r="J121" s="364"/>
      <c r="K121" s="369"/>
      <c r="L121" s="69"/>
      <c r="M121" s="69"/>
      <c r="N121" s="69"/>
      <c r="O121" s="25"/>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1:61" s="12" customFormat="1" ht="15" customHeight="1" x14ac:dyDescent="0.25">
      <c r="A122" s="357">
        <v>44</v>
      </c>
      <c r="B122" s="482"/>
      <c r="C122" s="482"/>
      <c r="D122" s="482"/>
      <c r="E122" s="482"/>
      <c r="F122" s="358"/>
      <c r="G122" s="359">
        <f t="shared" si="0"/>
        <v>0</v>
      </c>
      <c r="H122" s="470">
        <f>SUM(L26+G122)</f>
        <v>279</v>
      </c>
      <c r="I122" s="350"/>
      <c r="J122" s="364"/>
      <c r="K122" s="365"/>
      <c r="L122" s="338"/>
      <c r="M122" s="338"/>
      <c r="N122" s="338"/>
      <c r="O122" s="25"/>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row>
    <row r="123" spans="1:61" s="12" customFormat="1" ht="15" customHeight="1" x14ac:dyDescent="0.25">
      <c r="A123" s="357">
        <v>45</v>
      </c>
      <c r="B123" s="482"/>
      <c r="C123" s="482"/>
      <c r="D123" s="482"/>
      <c r="E123" s="482"/>
      <c r="F123" s="358"/>
      <c r="G123" s="359">
        <f t="shared" si="0"/>
        <v>0</v>
      </c>
      <c r="H123" s="470">
        <f>SUM(L26+G123)</f>
        <v>279</v>
      </c>
      <c r="I123" s="350"/>
      <c r="J123" s="364"/>
      <c r="K123" s="365"/>
      <c r="L123" s="338"/>
      <c r="M123" s="338"/>
      <c r="N123" s="338"/>
      <c r="O123" s="25"/>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row>
    <row r="124" spans="1:61" s="12" customFormat="1" ht="15" customHeight="1" x14ac:dyDescent="0.25">
      <c r="A124" s="357">
        <v>46</v>
      </c>
      <c r="B124" s="482"/>
      <c r="C124" s="482"/>
      <c r="D124" s="482"/>
      <c r="E124" s="482"/>
      <c r="F124" s="358"/>
      <c r="G124" s="359">
        <f t="shared" si="0"/>
        <v>0</v>
      </c>
      <c r="H124" s="470">
        <f>SUM(L26+G124)</f>
        <v>279</v>
      </c>
      <c r="I124" s="350"/>
      <c r="J124" s="364" t="s">
        <v>258</v>
      </c>
      <c r="K124" s="367"/>
      <c r="L124" s="69"/>
      <c r="M124" s="69"/>
      <c r="N124" s="69"/>
      <c r="O124" s="25"/>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row>
    <row r="125" spans="1:61" s="12" customFormat="1" ht="15" customHeight="1" x14ac:dyDescent="0.25">
      <c r="A125" s="357">
        <v>47</v>
      </c>
      <c r="B125" s="482"/>
      <c r="C125" s="482"/>
      <c r="D125" s="482"/>
      <c r="E125" s="482"/>
      <c r="F125" s="358"/>
      <c r="G125" s="359">
        <f t="shared" si="0"/>
        <v>0</v>
      </c>
      <c r="H125" s="470">
        <f>SUM(L26+G125)</f>
        <v>279</v>
      </c>
      <c r="I125" s="350"/>
      <c r="J125" s="364" t="s">
        <v>259</v>
      </c>
      <c r="K125" s="367"/>
      <c r="L125" s="69"/>
      <c r="M125" s="69"/>
      <c r="N125" s="69"/>
      <c r="O125" s="25"/>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row>
    <row r="126" spans="1:61" s="12" customFormat="1" ht="15" customHeight="1" x14ac:dyDescent="0.25">
      <c r="A126" s="357">
        <v>48</v>
      </c>
      <c r="B126" s="482"/>
      <c r="C126" s="482"/>
      <c r="D126" s="482"/>
      <c r="E126" s="482"/>
      <c r="F126" s="358"/>
      <c r="G126" s="359">
        <f t="shared" si="0"/>
        <v>0</v>
      </c>
      <c r="H126" s="470">
        <f>SUM(L26+G126)</f>
        <v>279</v>
      </c>
      <c r="I126" s="350"/>
      <c r="J126" s="364" t="s">
        <v>260</v>
      </c>
      <c r="O126" s="25"/>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row>
    <row r="127" spans="1:61" s="12" customFormat="1" ht="15" customHeight="1" x14ac:dyDescent="0.25">
      <c r="A127" s="357">
        <v>49</v>
      </c>
      <c r="B127" s="482"/>
      <c r="C127" s="482"/>
      <c r="D127" s="482"/>
      <c r="E127" s="482"/>
      <c r="F127" s="358"/>
      <c r="G127" s="359">
        <f t="shared" si="0"/>
        <v>0</v>
      </c>
      <c r="H127" s="470">
        <f>SUM(L26+G127)</f>
        <v>279</v>
      </c>
      <c r="I127" s="350"/>
      <c r="J127" s="364" t="s">
        <v>261</v>
      </c>
      <c r="K127" s="368"/>
      <c r="L127" s="338"/>
      <c r="M127" s="338"/>
      <c r="N127" s="338"/>
      <c r="O127" s="25"/>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row>
    <row r="128" spans="1:61" s="12" customFormat="1" ht="15" customHeight="1" x14ac:dyDescent="0.25">
      <c r="A128" s="357">
        <v>50</v>
      </c>
      <c r="B128" s="482"/>
      <c r="C128" s="482"/>
      <c r="D128" s="482"/>
      <c r="E128" s="482"/>
      <c r="F128" s="358"/>
      <c r="G128" s="359">
        <f t="shared" si="0"/>
        <v>0</v>
      </c>
      <c r="H128" s="470">
        <f>SUM(L26+G128)</f>
        <v>279</v>
      </c>
      <c r="I128" s="350"/>
      <c r="J128" s="25"/>
      <c r="K128" s="291"/>
      <c r="L128" s="291"/>
      <c r="M128" s="291"/>
      <c r="N128" s="291"/>
      <c r="O128" s="25"/>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1:61" s="12" customFormat="1" ht="15" customHeight="1" x14ac:dyDescent="0.25">
      <c r="A129" s="357">
        <v>51</v>
      </c>
      <c r="B129" s="482"/>
      <c r="C129" s="482"/>
      <c r="D129" s="482"/>
      <c r="E129" s="482"/>
      <c r="F129" s="358"/>
      <c r="G129" s="359">
        <f t="shared" si="0"/>
        <v>0</v>
      </c>
      <c r="H129" s="470">
        <f>SUM(L26+G129)</f>
        <v>279</v>
      </c>
      <c r="I129" s="350"/>
      <c r="J129" s="465" t="s">
        <v>262</v>
      </c>
      <c r="K129" s="291"/>
      <c r="L129" s="291"/>
      <c r="M129" s="291"/>
      <c r="N129" s="291"/>
      <c r="O129" s="25"/>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row>
    <row r="130" spans="1:61" s="12" customFormat="1" ht="15" customHeight="1" x14ac:dyDescent="0.25">
      <c r="A130" s="357">
        <v>52</v>
      </c>
      <c r="B130" s="482"/>
      <c r="C130" s="482"/>
      <c r="D130" s="482"/>
      <c r="E130" s="482"/>
      <c r="F130" s="358"/>
      <c r="G130" s="359">
        <f t="shared" si="0"/>
        <v>0</v>
      </c>
      <c r="H130" s="470">
        <f>SUM(L26+G130)</f>
        <v>279</v>
      </c>
      <c r="I130" s="350"/>
      <c r="J130" s="25"/>
      <c r="K130"/>
      <c r="L130" s="291"/>
      <c r="M130" s="291"/>
      <c r="N130" s="291"/>
      <c r="O130" s="25"/>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row>
    <row r="131" spans="1:61" s="12" customFormat="1" ht="15" customHeight="1" x14ac:dyDescent="0.25">
      <c r="A131" s="357">
        <v>53</v>
      </c>
      <c r="B131" s="482"/>
      <c r="C131" s="482"/>
      <c r="D131" s="482"/>
      <c r="E131" s="482"/>
      <c r="F131" s="358"/>
      <c r="G131" s="359">
        <f t="shared" si="0"/>
        <v>0</v>
      </c>
      <c r="H131" s="470">
        <f>SUM(L26+G131)</f>
        <v>279</v>
      </c>
      <c r="I131" s="350"/>
      <c r="J131" s="25"/>
      <c r="K131" s="378"/>
      <c r="L131" s="291"/>
      <c r="M131" s="291"/>
      <c r="N131" s="291"/>
      <c r="O131" s="25"/>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1:61" s="12" customFormat="1" ht="15" customHeight="1" x14ac:dyDescent="0.25">
      <c r="A132" s="357">
        <v>54</v>
      </c>
      <c r="B132" s="482"/>
      <c r="C132" s="482"/>
      <c r="D132" s="482"/>
      <c r="E132" s="482"/>
      <c r="F132" s="358"/>
      <c r="G132" s="359">
        <f t="shared" si="0"/>
        <v>0</v>
      </c>
      <c r="H132" s="470">
        <f>SUM(L26+G132)</f>
        <v>279</v>
      </c>
      <c r="I132" s="350"/>
      <c r="J132" s="25"/>
      <c r="K132" s="378"/>
      <c r="L132" s="291"/>
      <c r="M132" s="291"/>
      <c r="N132" s="291"/>
      <c r="O132" s="25"/>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row>
    <row r="133" spans="1:61" s="12" customFormat="1" ht="15" customHeight="1" x14ac:dyDescent="0.25">
      <c r="A133" s="357">
        <v>55</v>
      </c>
      <c r="B133" s="482"/>
      <c r="C133" s="482"/>
      <c r="D133" s="482"/>
      <c r="E133" s="482"/>
      <c r="F133" s="358"/>
      <c r="G133" s="359">
        <f t="shared" si="0"/>
        <v>0</v>
      </c>
      <c r="H133" s="470">
        <f>SUM(L26+G133)</f>
        <v>279</v>
      </c>
      <c r="I133" s="350"/>
      <c r="J133" s="25"/>
      <c r="K133" s="378"/>
      <c r="L133" s="291"/>
      <c r="M133" s="291"/>
      <c r="N133" s="291"/>
      <c r="O133" s="25"/>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row>
    <row r="134" spans="1:61" s="12" customFormat="1" ht="15" customHeight="1" x14ac:dyDescent="0.25">
      <c r="A134" s="357">
        <v>56</v>
      </c>
      <c r="B134" s="482"/>
      <c r="C134" s="482"/>
      <c r="D134" s="482"/>
      <c r="E134" s="482"/>
      <c r="F134" s="358"/>
      <c r="G134" s="359">
        <f t="shared" si="0"/>
        <v>0</v>
      </c>
      <c r="H134" s="470">
        <f>SUM(L26+G134)</f>
        <v>279</v>
      </c>
      <c r="I134" s="350"/>
      <c r="J134" s="25"/>
      <c r="K134" s="25"/>
      <c r="L134" s="25"/>
      <c r="M134" s="25"/>
      <c r="N134" s="25"/>
      <c r="O134" s="25"/>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row>
    <row r="135" spans="1:61" s="12" customFormat="1" ht="15" customHeight="1" x14ac:dyDescent="0.25">
      <c r="A135" s="357">
        <v>57</v>
      </c>
      <c r="B135" s="482"/>
      <c r="C135" s="482"/>
      <c r="D135" s="482"/>
      <c r="E135" s="482"/>
      <c r="F135" s="358"/>
      <c r="G135" s="359">
        <f t="shared" si="0"/>
        <v>0</v>
      </c>
      <c r="H135" s="470">
        <f>SUM(L26+G135)</f>
        <v>279</v>
      </c>
      <c r="I135" s="350"/>
      <c r="J135" s="25"/>
      <c r="K135" s="25"/>
      <c r="L135" s="25"/>
      <c r="M135" s="25"/>
      <c r="N135" s="25"/>
      <c r="O135" s="25"/>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row>
    <row r="136" spans="1:61" s="12" customFormat="1" ht="15" customHeight="1" x14ac:dyDescent="0.25">
      <c r="A136" s="357">
        <v>58</v>
      </c>
      <c r="B136" s="482"/>
      <c r="C136" s="482"/>
      <c r="D136" s="482"/>
      <c r="E136" s="482"/>
      <c r="F136" s="358"/>
      <c r="G136" s="359">
        <f t="shared" si="0"/>
        <v>0</v>
      </c>
      <c r="H136" s="470">
        <f>SUM(L26+G136)</f>
        <v>279</v>
      </c>
      <c r="I136" s="350"/>
      <c r="J136" s="25"/>
      <c r="K136" s="25"/>
      <c r="L136" s="25"/>
      <c r="M136" s="25"/>
      <c r="N136" s="25"/>
      <c r="O136" s="25"/>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row>
    <row r="137" spans="1:61" s="12" customFormat="1" ht="15" customHeight="1" x14ac:dyDescent="0.3">
      <c r="A137" s="357">
        <v>59</v>
      </c>
      <c r="B137" s="482"/>
      <c r="C137" s="482"/>
      <c r="D137" s="482"/>
      <c r="E137" s="482"/>
      <c r="F137" s="358"/>
      <c r="G137" s="359">
        <f t="shared" si="0"/>
        <v>0</v>
      </c>
      <c r="H137" s="470">
        <f>SUM(L26+G137)</f>
        <v>279</v>
      </c>
      <c r="I137" s="350"/>
      <c r="J137" s="25"/>
      <c r="K137" s="93" t="s">
        <v>46</v>
      </c>
      <c r="L137" s="25"/>
      <c r="M137" s="25"/>
      <c r="N137" s="25"/>
      <c r="O137" s="25"/>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row>
    <row r="138" spans="1:61" s="12" customFormat="1" ht="15" customHeight="1" x14ac:dyDescent="0.25">
      <c r="A138" s="357">
        <v>60</v>
      </c>
      <c r="B138" s="482"/>
      <c r="C138" s="482"/>
      <c r="D138" s="482"/>
      <c r="E138" s="482"/>
      <c r="F138" s="358"/>
      <c r="G138" s="359">
        <f t="shared" si="0"/>
        <v>0</v>
      </c>
      <c r="H138" s="470">
        <f>SUM(L26+G138)</f>
        <v>279</v>
      </c>
      <c r="I138" s="350"/>
      <c r="J138" s="25"/>
      <c r="K138" s="25"/>
      <c r="L138" s="25"/>
      <c r="M138" s="25"/>
      <c r="N138" s="25"/>
      <c r="O138" s="25"/>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row>
    <row r="139" spans="1:61" s="12" customFormat="1" ht="15" customHeight="1" x14ac:dyDescent="0.25">
      <c r="A139" s="357">
        <v>61</v>
      </c>
      <c r="B139" s="482"/>
      <c r="C139" s="482"/>
      <c r="D139" s="482"/>
      <c r="E139" s="482"/>
      <c r="F139" s="358"/>
      <c r="G139" s="359">
        <f t="shared" si="0"/>
        <v>0</v>
      </c>
      <c r="H139" s="470">
        <f>SUM(L26+G139)</f>
        <v>279</v>
      </c>
      <c r="I139" s="350"/>
      <c r="J139" s="25"/>
      <c r="K139" s="483" t="s">
        <v>47</v>
      </c>
      <c r="L139" s="25"/>
      <c r="M139" s="25"/>
      <c r="N139" s="25"/>
      <c r="O139" s="25"/>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row>
    <row r="140" spans="1:61" s="12" customFormat="1" ht="15" customHeight="1" x14ac:dyDescent="0.25">
      <c r="A140" s="357">
        <v>62</v>
      </c>
      <c r="B140" s="482"/>
      <c r="C140" s="482"/>
      <c r="D140" s="482"/>
      <c r="E140" s="482"/>
      <c r="F140" s="358"/>
      <c r="G140" s="359">
        <f t="shared" si="0"/>
        <v>0</v>
      </c>
      <c r="H140" s="470">
        <f>SUM(L26+G140)</f>
        <v>279</v>
      </c>
      <c r="I140" s="350"/>
      <c r="J140" s="25"/>
      <c r="K140" s="483"/>
      <c r="L140" s="25"/>
      <c r="M140" s="25"/>
      <c r="N140" s="25"/>
      <c r="O140" s="25"/>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1:61" s="12" customFormat="1" ht="15" customHeight="1" x14ac:dyDescent="0.3">
      <c r="A141" s="357">
        <v>63</v>
      </c>
      <c r="B141" s="482"/>
      <c r="C141" s="482"/>
      <c r="D141" s="482"/>
      <c r="E141" s="482"/>
      <c r="F141" s="358"/>
      <c r="G141" s="359">
        <f t="shared" si="0"/>
        <v>0</v>
      </c>
      <c r="H141" s="470">
        <f>SUM(L26+G141)</f>
        <v>279</v>
      </c>
      <c r="I141" s="350"/>
      <c r="J141" s="25"/>
      <c r="K141" s="25"/>
      <c r="L141" s="93" t="s">
        <v>48</v>
      </c>
      <c r="M141" s="25"/>
      <c r="N141" s="25"/>
      <c r="O141" s="25"/>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row>
    <row r="142" spans="1:61" s="12" customFormat="1" ht="15" customHeight="1" x14ac:dyDescent="0.25">
      <c r="A142" s="357">
        <v>64</v>
      </c>
      <c r="B142" s="482"/>
      <c r="C142" s="482"/>
      <c r="D142" s="482"/>
      <c r="E142" s="482"/>
      <c r="F142" s="358"/>
      <c r="G142" s="359">
        <f t="shared" si="0"/>
        <v>0</v>
      </c>
      <c r="H142" s="470">
        <f>SUM(L26+G142)</f>
        <v>279</v>
      </c>
      <c r="I142" s="350"/>
      <c r="J142" s="25"/>
      <c r="K142" s="25"/>
      <c r="L142" s="25"/>
      <c r="M142" s="25"/>
      <c r="N142" s="25"/>
      <c r="O142" s="25"/>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row>
    <row r="143" spans="1:61" s="12" customFormat="1" ht="15" customHeight="1" x14ac:dyDescent="0.25">
      <c r="A143" s="357">
        <v>65</v>
      </c>
      <c r="B143" s="482"/>
      <c r="C143" s="482"/>
      <c r="D143" s="482"/>
      <c r="E143" s="482"/>
      <c r="F143" s="358"/>
      <c r="G143" s="359">
        <f t="shared" si="0"/>
        <v>0</v>
      </c>
      <c r="H143" s="470">
        <f>SUM(L26+G143)</f>
        <v>279</v>
      </c>
      <c r="I143" s="350"/>
      <c r="J143" s="25"/>
      <c r="K143" s="25"/>
      <c r="L143" s="25"/>
      <c r="M143" s="25"/>
      <c r="N143" s="25"/>
      <c r="O143" s="25"/>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row>
    <row r="144" spans="1:61" s="12" customFormat="1" ht="15" customHeight="1" x14ac:dyDescent="0.25">
      <c r="A144" s="357">
        <v>66</v>
      </c>
      <c r="B144" s="482"/>
      <c r="C144" s="482"/>
      <c r="D144" s="482"/>
      <c r="E144" s="482"/>
      <c r="F144" s="358"/>
      <c r="G144" s="359">
        <f t="shared" ref="G144:G148" si="1">IF(F144="TE/A",0)+IF(F144="TE/F",0)+IF(F144="BV",0)+IF(F144="CM",0)+IF(F144="FW/Cl",0)+IF(F144="WW",12)+IF(F144="SU",0)+IF(F144="SE",0)+IF(F144="TA/V1",0)+IF(F144="MBV/1",0)+IF(F144="MB/V2",0)+IF(F144="TE/B",25)+IF(F144="FW/Sp",45)+IF(F144="Girls'",40)+IF(F144="KJ",50)+IF(F144="TA/V2",50)+IF(F144="OX",40)+IF(F144="KL",60)+IF(F144="KL/Rock",60)+IF(F144="RE/A/S",35)+IF(F144="RE/F/S",35)+IF(F144="RE/B",35)+IF(F144="GO",45)+IF(F144="FW/Lama",20)+IF(F144="Sp/Lama",65)</f>
        <v>0</v>
      </c>
      <c r="H144" s="470">
        <f>SUM(L26+G144)</f>
        <v>279</v>
      </c>
      <c r="I144" s="350"/>
      <c r="J144" s="25"/>
      <c r="K144" s="94"/>
      <c r="L144" s="94"/>
      <c r="M144" s="94"/>
      <c r="N144" s="94"/>
      <c r="O144" s="25"/>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row>
    <row r="145" spans="1:61" s="12" customFormat="1" ht="15" customHeight="1" x14ac:dyDescent="0.25">
      <c r="A145" s="357">
        <v>67</v>
      </c>
      <c r="B145" s="482"/>
      <c r="C145" s="482"/>
      <c r="D145" s="482"/>
      <c r="E145" s="482"/>
      <c r="F145" s="358"/>
      <c r="G145" s="359">
        <f t="shared" si="1"/>
        <v>0</v>
      </c>
      <c r="H145" s="470">
        <f>SUM(L26+G145)</f>
        <v>279</v>
      </c>
      <c r="I145" s="350"/>
      <c r="J145" s="25"/>
      <c r="L145" s="96" t="s">
        <v>49</v>
      </c>
      <c r="M145" s="95"/>
      <c r="O145" s="25"/>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row>
    <row r="146" spans="1:61" s="12" customFormat="1" ht="15" customHeight="1" x14ac:dyDescent="0.25">
      <c r="A146" s="357">
        <v>68</v>
      </c>
      <c r="B146" s="482"/>
      <c r="C146" s="482"/>
      <c r="D146" s="482"/>
      <c r="E146" s="482"/>
      <c r="F146" s="358"/>
      <c r="G146" s="359">
        <f t="shared" si="1"/>
        <v>0</v>
      </c>
      <c r="H146" s="470">
        <f>SUM(L26+G146)</f>
        <v>279</v>
      </c>
      <c r="I146" s="350"/>
      <c r="J146" s="25"/>
      <c r="K146" s="94"/>
      <c r="L146" s="95"/>
      <c r="M146" s="95"/>
      <c r="N146" s="95"/>
      <c r="O146" s="25"/>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row>
    <row r="147" spans="1:61" s="12" customFormat="1" ht="15" customHeight="1" x14ac:dyDescent="0.25">
      <c r="A147" s="357">
        <v>69</v>
      </c>
      <c r="B147" s="482"/>
      <c r="C147" s="482"/>
      <c r="D147" s="482"/>
      <c r="E147" s="482"/>
      <c r="F147" s="358"/>
      <c r="G147" s="359">
        <f t="shared" si="1"/>
        <v>0</v>
      </c>
      <c r="H147" s="470">
        <f>SUM(L26+G147)</f>
        <v>279</v>
      </c>
      <c r="I147" s="350"/>
      <c r="J147" s="25"/>
      <c r="K147" s="25"/>
      <c r="L147" s="25"/>
      <c r="M147" s="25"/>
      <c r="N147" s="25"/>
      <c r="O147" s="25"/>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row>
    <row r="148" spans="1:61" s="12" customFormat="1" ht="15" customHeight="1" x14ac:dyDescent="0.25">
      <c r="A148" s="360">
        <v>70</v>
      </c>
      <c r="B148" s="484"/>
      <c r="C148" s="484"/>
      <c r="D148" s="484"/>
      <c r="E148" s="484"/>
      <c r="F148" s="358"/>
      <c r="G148" s="359">
        <f t="shared" si="1"/>
        <v>0</v>
      </c>
      <c r="H148" s="470">
        <f>SUM(L26+G148)</f>
        <v>279</v>
      </c>
      <c r="I148" s="350"/>
      <c r="J148" s="25"/>
      <c r="K148" s="25"/>
      <c r="L148" s="25"/>
      <c r="M148" s="25"/>
      <c r="N148" s="25"/>
      <c r="O148" s="25"/>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row>
    <row r="149" spans="1:61" s="12" customFormat="1" ht="15.75" x14ac:dyDescent="0.25">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row>
    <row r="150" spans="1:61" s="12" customFormat="1" ht="15.75" x14ac:dyDescent="0.25">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sheetData>
  <sheetProtection algorithmName="SHA-512" hashValue="WOgAZd/zup1wADl7qIFxR+0k8YnRnSi2bLtaXxye622dbxivn0eQZin6q7LdDnsHzvKzXK2sWRypqQ7URLem0w==" saltValue="IBw3rk1Y7SV+9VkcfuvRfg==" spinCount="100000" sheet="1" selectLockedCells="1"/>
  <customSheetViews>
    <customSheetView guid="{BB502E32-777D-49D7-B07D-A6D95373C831}" showPageBreaks="1" printArea="1" view="pageBreakPreview" topLeftCell="A5">
      <selection activeCell="I26" sqref="I26"/>
      <rowBreaks count="1" manualBreakCount="1">
        <brk id="72" max="16383" man="1"/>
      </rowBreaks>
      <pageMargins left="0.7" right="0.7" top="0.78740157499999996" bottom="0.78740157499999996" header="0.3" footer="0.3"/>
      <printOptions horizontalCentered="1" verticalCentered="1"/>
      <pageSetup paperSize="9" scale="56" firstPageNumber="0" fitToHeight="2" orientation="portrait" horizontalDpi="300" verticalDpi="300"/>
      <headerFooter alignWithMargins="0"/>
    </customSheetView>
  </customSheetViews>
  <mergeCells count="104">
    <mergeCell ref="D44:G44"/>
    <mergeCell ref="K44:M44"/>
    <mergeCell ref="C30:E30"/>
    <mergeCell ref="C31:E31"/>
    <mergeCell ref="L79:M79"/>
    <mergeCell ref="A1:N1"/>
    <mergeCell ref="A4:N4"/>
    <mergeCell ref="K23:M23"/>
    <mergeCell ref="L29:M29"/>
    <mergeCell ref="L30:M30"/>
    <mergeCell ref="A29:B29"/>
    <mergeCell ref="C29:E29"/>
    <mergeCell ref="K46:M46"/>
    <mergeCell ref="K10:K11"/>
    <mergeCell ref="M10:M11"/>
    <mergeCell ref="L26:M27"/>
    <mergeCell ref="D48:G48"/>
    <mergeCell ref="J48:M48"/>
    <mergeCell ref="D50:G50"/>
    <mergeCell ref="J50:M50"/>
    <mergeCell ref="A71:N71"/>
    <mergeCell ref="D60:M60"/>
    <mergeCell ref="D57:I57"/>
    <mergeCell ref="B78:E78"/>
    <mergeCell ref="L81:M81"/>
    <mergeCell ref="L80:M80"/>
    <mergeCell ref="B85:E85"/>
    <mergeCell ref="I53:J53"/>
    <mergeCell ref="D59:M59"/>
    <mergeCell ref="D61:M61"/>
    <mergeCell ref="K53:M53"/>
    <mergeCell ref="B77:E77"/>
    <mergeCell ref="B79:E79"/>
    <mergeCell ref="B81:E81"/>
    <mergeCell ref="B82:E82"/>
    <mergeCell ref="B83:E83"/>
    <mergeCell ref="B84:E84"/>
    <mergeCell ref="L82:M82"/>
    <mergeCell ref="L84:M85"/>
    <mergeCell ref="B109:E109"/>
    <mergeCell ref="B110:E110"/>
    <mergeCell ref="B111:E111"/>
    <mergeCell ref="B112:E112"/>
    <mergeCell ref="B114:E114"/>
    <mergeCell ref="B86:E86"/>
    <mergeCell ref="B94:E94"/>
    <mergeCell ref="B104:E104"/>
    <mergeCell ref="B101:E101"/>
    <mergeCell ref="B102:E102"/>
    <mergeCell ref="B96:E96"/>
    <mergeCell ref="B97:E97"/>
    <mergeCell ref="B98:E98"/>
    <mergeCell ref="B103:E103"/>
    <mergeCell ref="B100:E100"/>
    <mergeCell ref="B88:E88"/>
    <mergeCell ref="B95:E95"/>
    <mergeCell ref="B148:E148"/>
    <mergeCell ref="B145:E145"/>
    <mergeCell ref="B147:E147"/>
    <mergeCell ref="B119:E119"/>
    <mergeCell ref="B120:E120"/>
    <mergeCell ref="B128:E128"/>
    <mergeCell ref="B129:E129"/>
    <mergeCell ref="B137:E137"/>
    <mergeCell ref="B138:E138"/>
    <mergeCell ref="B139:E139"/>
    <mergeCell ref="B146:E146"/>
    <mergeCell ref="B142:E142"/>
    <mergeCell ref="B122:E122"/>
    <mergeCell ref="B123:E123"/>
    <mergeCell ref="B124:E124"/>
    <mergeCell ref="B143:E143"/>
    <mergeCell ref="B144:E144"/>
    <mergeCell ref="B140:E140"/>
    <mergeCell ref="B141:E141"/>
    <mergeCell ref="B121:E121"/>
    <mergeCell ref="B125:E125"/>
    <mergeCell ref="B126:E126"/>
    <mergeCell ref="B127:E127"/>
    <mergeCell ref="B134:E134"/>
    <mergeCell ref="L117:N117"/>
    <mergeCell ref="B115:E115"/>
    <mergeCell ref="K139:K140"/>
    <mergeCell ref="B87:E87"/>
    <mergeCell ref="B118:E118"/>
    <mergeCell ref="B130:E130"/>
    <mergeCell ref="B131:E131"/>
    <mergeCell ref="B132:E132"/>
    <mergeCell ref="B133:E133"/>
    <mergeCell ref="B89:E89"/>
    <mergeCell ref="B90:E90"/>
    <mergeCell ref="B91:E91"/>
    <mergeCell ref="B92:E92"/>
    <mergeCell ref="B93:E93"/>
    <mergeCell ref="B116:E116"/>
    <mergeCell ref="B117:E117"/>
    <mergeCell ref="B99:E99"/>
    <mergeCell ref="B105:E105"/>
    <mergeCell ref="B113:E113"/>
    <mergeCell ref="B106:E106"/>
    <mergeCell ref="B107:E107"/>
    <mergeCell ref="B108:E108"/>
    <mergeCell ref="B135:E135"/>
    <mergeCell ref="B136:E136"/>
  </mergeCells>
  <phoneticPr fontId="102" type="noConversion"/>
  <dataValidations xWindow="21222" yWindow="13723" count="1">
    <dataValidation showDropDown="1" showErrorMessage="1" sqref="H79:H148" xr:uid="{6089EA81-4B8F-4E96-BD4F-B94CC618D1E7}"/>
  </dataValidations>
  <hyperlinks>
    <hyperlink ref="J129" r:id="rId1" xr:uid="{6F061090-6D31-43C3-9996-8FD616386C36}"/>
  </hyperlinks>
  <printOptions horizontalCentered="1" verticalCentered="1"/>
  <pageMargins left="0.7" right="0.7" top="0.75" bottom="0.75" header="0.3" footer="0.3"/>
  <pageSetup paperSize="9" scale="54" firstPageNumber="0" fitToHeight="2" orientation="portrait" r:id="rId2"/>
  <headerFooter alignWithMargins="0"/>
  <rowBreaks count="1" manualBreakCount="1">
    <brk id="70" max="14" man="1"/>
  </rowBreaks>
  <drawing r:id="rId3"/>
  <extLst>
    <ext xmlns:x14="http://schemas.microsoft.com/office/spreadsheetml/2009/9/main" uri="{CCE6A557-97BC-4b89-ADB6-D9C93CAAB3DF}">
      <x14:dataValidations xmlns:xm="http://schemas.microsoft.com/office/excel/2006/main" xWindow="21222" yWindow="13723" count="7">
        <x14:dataValidation type="list" allowBlank="1" showErrorMessage="1" xr:uid="{00000000-0002-0000-0000-000000000000}">
          <x14:formula1>
            <xm:f>Auswahl!$H$2:$H$3</xm:f>
          </x14:formula1>
          <xm:sqref>H19</xm:sqref>
        </x14:dataValidation>
        <x14:dataValidation type="list" allowBlank="1" showErrorMessage="1" xr:uid="{00000000-0002-0000-0000-000001000000}">
          <x14:formula1>
            <xm:f>Auswahl!$D$2:$D$9</xm:f>
          </x14:formula1>
          <x14:formula2>
            <xm:f>0</xm:f>
          </x14:formula2>
          <xm:sqref>G33 K33</xm:sqref>
        </x14:dataValidation>
        <x14:dataValidation type="list" allowBlank="1" showErrorMessage="1" xr:uid="{00000000-0002-0000-0000-000002000000}">
          <x14:formula1>
            <xm:f>Auswahl!$E$2:$E$4</xm:f>
          </x14:formula1>
          <x14:formula2>
            <xm:f>0</xm:f>
          </x14:formula2>
          <xm:sqref>I33 M33</xm:sqref>
        </x14:dataValidation>
        <x14:dataValidation type="list" allowBlank="1" showInputMessage="1" showErrorMessage="1" xr:uid="{00000000-0002-0000-0000-000003000000}">
          <x14:formula1>
            <xm:f>Auswahl!$F$2:$F$3</xm:f>
          </x14:formula1>
          <xm:sqref>H21</xm:sqref>
        </x14:dataValidation>
        <x14:dataValidation type="list" allowBlank="1" showInputMessage="1" showErrorMessage="1" xr:uid="{00000000-0002-0000-0000-000004000000}">
          <x14:formula1>
            <xm:f>Auswahl!$G$2:$G$4</xm:f>
          </x14:formula1>
          <xm:sqref>K10:K11</xm:sqref>
        </x14:dataValidation>
        <x14:dataValidation type="list" allowBlank="1" showErrorMessage="1" xr:uid="{00000000-0002-0000-0000-000006000000}">
          <x14:formula1>
            <xm:f>Auswahl!$A$1:$A$28</xm:f>
          </x14:formula1>
          <x14:formula2>
            <xm:f>0</xm:f>
          </x14:formula2>
          <xm:sqref>F79:F148</xm:sqref>
        </x14:dataValidation>
        <x14:dataValidation type="list" allowBlank="1" showInputMessage="1" showErrorMessage="1" xr:uid="{00000000-0002-0000-0000-000005000000}">
          <x14:formula1>
            <xm:f>Auswahl!$I$1:$I$11</xm:f>
          </x14:formula1>
          <xm:sqref>K23:M23</xm:sqref>
        </x14:dataValidation>
      </x14:dataValidations>
    </ext>
    <ext xmlns:mx="http://schemas.microsoft.com/office/mac/excel/2008/main" uri="{64002731-A6B0-56B0-2670-7721B7C09600}">
      <mx:PLV Mode="1" OnePage="0" WScale="56"/>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X67"/>
  <sheetViews>
    <sheetView showWhiteSpace="0" view="pageLayout" topLeftCell="A13" zoomScale="70" zoomScaleSheetLayoutView="70" zoomScalePageLayoutView="70" workbookViewId="0">
      <selection activeCell="O38" sqref="O38"/>
    </sheetView>
  </sheetViews>
  <sheetFormatPr baseColWidth="10" defaultColWidth="10.85546875" defaultRowHeight="15" x14ac:dyDescent="0.25"/>
  <cols>
    <col min="1" max="1" width="6.28515625" style="28" customWidth="1"/>
    <col min="2" max="2" width="7" style="28" customWidth="1"/>
    <col min="3" max="3" width="2.7109375" style="28" customWidth="1"/>
    <col min="4" max="4" width="6.28515625" style="28" customWidth="1"/>
    <col min="5" max="5" width="13.28515625" style="28" customWidth="1"/>
    <col min="6" max="6" width="5.85546875" style="28" customWidth="1"/>
    <col min="7" max="7" width="7" style="28" customWidth="1"/>
    <col min="8" max="8" width="5" style="28" customWidth="1"/>
    <col min="9" max="9" width="2.42578125" style="28" customWidth="1"/>
    <col min="10" max="10" width="11.140625" style="28" customWidth="1"/>
    <col min="11" max="11" width="13.7109375" style="28" customWidth="1"/>
    <col min="12" max="12" width="6.28515625" style="28" customWidth="1"/>
    <col min="13" max="13" width="9.28515625" style="28" customWidth="1"/>
    <col min="14" max="14" width="12.140625" style="28" customWidth="1"/>
    <col min="15" max="15" width="13.85546875" style="29" customWidth="1"/>
    <col min="16" max="16" width="16.85546875" style="28" customWidth="1"/>
    <col min="17" max="17" width="12.85546875" style="28" customWidth="1"/>
    <col min="18" max="16384" width="10.85546875" style="28"/>
  </cols>
  <sheetData>
    <row r="1" spans="1:16" ht="15" customHeight="1" x14ac:dyDescent="0.25">
      <c r="A1" s="157"/>
      <c r="B1" s="33"/>
      <c r="C1" s="33"/>
      <c r="D1" s="33"/>
      <c r="E1" s="33"/>
      <c r="F1" s="34"/>
      <c r="G1" s="34"/>
      <c r="H1" s="33"/>
      <c r="I1" s="33"/>
      <c r="J1" s="33"/>
      <c r="K1" s="33"/>
      <c r="L1" s="33"/>
      <c r="M1" s="33"/>
      <c r="N1" s="33"/>
      <c r="O1" s="35"/>
      <c r="P1" s="30"/>
    </row>
    <row r="2" spans="1:16" ht="15" customHeight="1" x14ac:dyDescent="0.25">
      <c r="A2" s="157" t="s">
        <v>50</v>
      </c>
      <c r="B2" s="107"/>
      <c r="C2" s="107"/>
      <c r="D2" s="107"/>
      <c r="E2" s="107"/>
      <c r="F2" s="108"/>
      <c r="G2" s="108"/>
      <c r="H2" s="108"/>
      <c r="I2" s="108"/>
      <c r="J2" s="108"/>
      <c r="K2" s="108"/>
      <c r="L2" s="108"/>
      <c r="M2" s="108"/>
      <c r="N2" s="536" t="s">
        <v>153</v>
      </c>
      <c r="O2" s="536"/>
      <c r="P2" s="536"/>
    </row>
    <row r="3" spans="1:16" ht="15" customHeight="1" x14ac:dyDescent="0.25">
      <c r="A3" s="157" t="s">
        <v>164</v>
      </c>
      <c r="B3" s="249"/>
      <c r="C3" s="250"/>
      <c r="D3" s="251"/>
      <c r="E3" s="251"/>
      <c r="F3" s="251"/>
      <c r="G3" s="251"/>
      <c r="H3" s="252"/>
      <c r="I3" s="252"/>
      <c r="J3" s="251"/>
      <c r="K3" s="251"/>
      <c r="L3" s="251"/>
      <c r="M3" s="251"/>
      <c r="N3" s="536"/>
      <c r="O3" s="536"/>
      <c r="P3" s="536"/>
    </row>
    <row r="4" spans="1:16" s="106" customFormat="1" ht="15" customHeight="1" thickBot="1" x14ac:dyDescent="0.35">
      <c r="A4" s="248"/>
      <c r="B4" s="103"/>
      <c r="C4" s="102"/>
      <c r="D4" s="101"/>
      <c r="E4" s="104"/>
      <c r="F4" s="104"/>
      <c r="G4" s="104"/>
      <c r="H4" s="105"/>
      <c r="I4" s="105"/>
      <c r="J4" s="104"/>
      <c r="K4" s="104"/>
      <c r="L4" s="104"/>
      <c r="M4" s="159" t="s">
        <v>145</v>
      </c>
      <c r="N4" s="536"/>
      <c r="O4" s="536"/>
      <c r="P4" s="536"/>
    </row>
    <row r="5" spans="1:16" s="106" customFormat="1" ht="14.25" customHeight="1" thickTop="1" x14ac:dyDescent="0.3">
      <c r="A5" s="158" t="s">
        <v>143</v>
      </c>
      <c r="B5" s="103"/>
      <c r="C5" s="102"/>
      <c r="D5" s="101"/>
      <c r="E5" s="104"/>
      <c r="F5" s="104"/>
      <c r="G5" s="104"/>
      <c r="H5" s="105"/>
      <c r="I5" s="105"/>
      <c r="J5" s="104"/>
      <c r="K5" s="104"/>
      <c r="L5" s="104"/>
      <c r="M5" s="161"/>
      <c r="N5" s="104"/>
      <c r="O5" s="256" t="s">
        <v>44</v>
      </c>
      <c r="P5" s="257" t="s">
        <v>251</v>
      </c>
    </row>
    <row r="6" spans="1:16" s="106" customFormat="1" ht="14.25" customHeight="1" x14ac:dyDescent="0.3">
      <c r="A6" s="158" t="s">
        <v>144</v>
      </c>
      <c r="B6" s="103"/>
      <c r="C6" s="102"/>
      <c r="D6" s="101"/>
      <c r="E6" s="104"/>
      <c r="F6" s="104"/>
      <c r="G6" s="104"/>
      <c r="H6" s="105"/>
      <c r="I6" s="105"/>
      <c r="J6" s="104"/>
      <c r="K6" s="104"/>
      <c r="L6" s="104"/>
      <c r="M6" s="160"/>
      <c r="N6" s="104"/>
      <c r="O6" s="258"/>
      <c r="P6" s="259"/>
    </row>
    <row r="7" spans="1:16" s="106" customFormat="1" ht="17.25" customHeight="1" thickBot="1" x14ac:dyDescent="0.35">
      <c r="A7" s="253"/>
      <c r="B7" s="254"/>
      <c r="C7" s="255"/>
      <c r="D7" s="255"/>
      <c r="E7" s="255"/>
      <c r="F7" s="255"/>
      <c r="G7" s="255"/>
      <c r="H7" s="255"/>
      <c r="I7" s="255"/>
      <c r="J7" s="255"/>
      <c r="K7" s="255"/>
      <c r="L7" s="255"/>
      <c r="M7" s="290"/>
      <c r="N7" s="255"/>
      <c r="O7" s="258" t="s">
        <v>139</v>
      </c>
      <c r="P7" s="361">
        <f>Datenblatt!G23</f>
        <v>0</v>
      </c>
    </row>
    <row r="8" spans="1:16" s="106" customFormat="1" ht="14.25" customHeight="1" thickTop="1" x14ac:dyDescent="0.3">
      <c r="A8" s="283"/>
      <c r="B8" s="284"/>
      <c r="C8" s="285"/>
      <c r="D8" s="285"/>
      <c r="E8" s="285"/>
      <c r="F8" s="285"/>
      <c r="G8" s="285"/>
      <c r="H8" s="285"/>
      <c r="I8" s="285"/>
      <c r="J8" s="285"/>
      <c r="K8" s="285"/>
      <c r="L8" s="285"/>
      <c r="M8" s="285"/>
      <c r="N8" s="285"/>
      <c r="O8" s="109" t="s">
        <v>1</v>
      </c>
      <c r="P8" s="260">
        <f>Datenblatt!C23</f>
        <v>0</v>
      </c>
    </row>
    <row r="9" spans="1:16" ht="36" x14ac:dyDescent="0.55000000000000004">
      <c r="A9" s="538" t="s">
        <v>135</v>
      </c>
      <c r="B9" s="539"/>
      <c r="C9" s="539"/>
      <c r="D9" s="539"/>
      <c r="E9" s="539"/>
      <c r="F9" s="539"/>
      <c r="G9" s="539"/>
      <c r="H9" s="539"/>
      <c r="I9" s="539"/>
      <c r="J9" s="539"/>
      <c r="K9" s="539"/>
      <c r="L9" s="539"/>
      <c r="M9" s="539"/>
      <c r="N9" s="539"/>
      <c r="O9" s="109" t="s">
        <v>2</v>
      </c>
      <c r="P9" s="362">
        <f>Datenblatt!G23</f>
        <v>0</v>
      </c>
    </row>
    <row r="10" spans="1:16" ht="16.5" customHeight="1" x14ac:dyDescent="0.3">
      <c r="A10" s="540" t="s">
        <v>51</v>
      </c>
      <c r="B10" s="541"/>
      <c r="C10" s="541"/>
      <c r="D10" s="541"/>
      <c r="E10" s="541"/>
      <c r="F10" s="541"/>
      <c r="G10" s="541"/>
      <c r="H10" s="541"/>
      <c r="I10" s="541"/>
      <c r="J10" s="541"/>
      <c r="K10" s="541"/>
      <c r="L10" s="541"/>
      <c r="M10" s="541"/>
      <c r="N10" s="541"/>
      <c r="O10" s="110" t="s">
        <v>3</v>
      </c>
      <c r="P10" s="362">
        <f>Datenblatt!I23</f>
        <v>0</v>
      </c>
    </row>
    <row r="11" spans="1:16" ht="12" customHeight="1" x14ac:dyDescent="0.25">
      <c r="A11" s="286"/>
      <c r="B11" s="36"/>
      <c r="C11" s="36"/>
      <c r="D11" s="36"/>
      <c r="E11" s="36"/>
      <c r="F11" s="36"/>
      <c r="G11" s="36"/>
      <c r="H11" s="36"/>
      <c r="I11" s="36"/>
      <c r="J11" s="36"/>
      <c r="K11" s="36"/>
      <c r="L11" s="36"/>
      <c r="M11" s="36"/>
      <c r="N11" s="36"/>
      <c r="O11" s="111"/>
      <c r="P11" s="261"/>
    </row>
    <row r="12" spans="1:16" ht="21" x14ac:dyDescent="0.35">
      <c r="A12" s="287" t="s">
        <v>4</v>
      </c>
      <c r="B12" s="37"/>
      <c r="C12" s="38"/>
      <c r="D12" s="543">
        <f>Datenblatt!C29</f>
        <v>0</v>
      </c>
      <c r="E12" s="543"/>
      <c r="F12" s="543"/>
      <c r="G12" s="543"/>
      <c r="H12" s="38"/>
      <c r="I12" s="38"/>
      <c r="J12" s="321" t="s">
        <v>163</v>
      </c>
      <c r="K12" s="542">
        <f>Datenblatt!D44</f>
        <v>0</v>
      </c>
      <c r="L12" s="542"/>
      <c r="M12" s="542"/>
      <c r="N12" s="542"/>
      <c r="O12" s="129" t="s">
        <v>136</v>
      </c>
      <c r="P12" s="262"/>
    </row>
    <row r="13" spans="1:16" ht="21" x14ac:dyDescent="0.35">
      <c r="A13" s="288"/>
      <c r="B13" s="39"/>
      <c r="C13" s="40"/>
      <c r="D13" s="543">
        <f>Datenblatt!C30</f>
        <v>0</v>
      </c>
      <c r="E13" s="543"/>
      <c r="F13" s="543"/>
      <c r="G13" s="543"/>
      <c r="H13" s="41"/>
      <c r="I13" s="41"/>
      <c r="J13" s="41"/>
      <c r="K13" s="41"/>
      <c r="L13" s="41"/>
      <c r="M13" s="41"/>
      <c r="N13" s="41"/>
      <c r="O13" s="322">
        <f>Datenblatt!K23</f>
        <v>0</v>
      </c>
      <c r="P13" s="263"/>
    </row>
    <row r="14" spans="1:16" ht="21.75" thickBot="1" x14ac:dyDescent="0.4">
      <c r="A14" s="289"/>
      <c r="B14" s="162"/>
      <c r="C14" s="317"/>
      <c r="D14" s="544">
        <f>Datenblatt!C31</f>
        <v>0</v>
      </c>
      <c r="E14" s="544"/>
      <c r="F14" s="544"/>
      <c r="G14" s="544"/>
      <c r="H14" s="317"/>
      <c r="I14" s="317"/>
      <c r="J14" s="317"/>
      <c r="K14" s="317"/>
      <c r="L14" s="317"/>
      <c r="M14" s="317"/>
      <c r="N14" s="317"/>
      <c r="O14" s="247"/>
      <c r="P14" s="264"/>
    </row>
    <row r="15" spans="1:16" ht="15.75" thickTop="1" x14ac:dyDescent="0.25">
      <c r="A15" s="266"/>
      <c r="B15" s="31"/>
      <c r="C15" s="30"/>
      <c r="D15" s="30"/>
      <c r="E15" s="30"/>
      <c r="F15" s="30"/>
      <c r="G15" s="30"/>
      <c r="H15" s="30"/>
      <c r="I15" s="30"/>
      <c r="J15" s="30"/>
      <c r="K15" s="30"/>
      <c r="L15" s="30"/>
      <c r="M15" s="30"/>
      <c r="N15" s="30"/>
      <c r="O15" s="32"/>
      <c r="P15" s="265"/>
    </row>
    <row r="16" spans="1:16" x14ac:dyDescent="0.25">
      <c r="A16" s="266"/>
      <c r="B16" s="31"/>
      <c r="C16" s="30"/>
      <c r="D16" s="30"/>
      <c r="E16" s="30"/>
      <c r="F16" s="30"/>
      <c r="G16" s="30"/>
      <c r="H16" s="30"/>
      <c r="I16" s="30"/>
      <c r="J16" s="30"/>
      <c r="K16" s="30"/>
      <c r="L16" s="30"/>
      <c r="M16" s="30"/>
      <c r="N16" s="30"/>
      <c r="O16" s="32"/>
      <c r="P16" s="265"/>
    </row>
    <row r="17" spans="1:24" s="112" customFormat="1" ht="18" customHeight="1" x14ac:dyDescent="0.35">
      <c r="A17" s="267"/>
      <c r="B17" s="136"/>
      <c r="C17" s="537"/>
      <c r="D17" s="537"/>
      <c r="E17" s="537"/>
      <c r="F17" s="537"/>
      <c r="G17" s="537"/>
      <c r="H17" s="537"/>
      <c r="I17" s="537"/>
      <c r="J17" s="537"/>
      <c r="K17" s="537"/>
      <c r="L17" s="537"/>
      <c r="M17" s="135"/>
      <c r="N17" s="126" t="s">
        <v>52</v>
      </c>
      <c r="P17" s="274" t="s">
        <v>53</v>
      </c>
    </row>
    <row r="18" spans="1:24" s="112" customFormat="1" ht="18" customHeight="1" x14ac:dyDescent="0.35">
      <c r="A18" s="268"/>
      <c r="B18" s="137"/>
      <c r="C18" s="530"/>
      <c r="D18" s="530"/>
      <c r="E18" s="530"/>
      <c r="F18" s="530"/>
      <c r="G18" s="530"/>
      <c r="H18" s="530"/>
      <c r="I18" s="131"/>
      <c r="J18" s="131"/>
      <c r="K18" s="131"/>
      <c r="L18" s="131"/>
      <c r="M18" s="131"/>
      <c r="N18" s="131"/>
      <c r="O18" s="133"/>
      <c r="P18" s="275" t="str">
        <f>IF(O18&lt;&gt;"",ROUND(O18*A18,2),"")</f>
        <v/>
      </c>
    </row>
    <row r="19" spans="1:24" s="112" customFormat="1" ht="18" customHeight="1" x14ac:dyDescent="0.35">
      <c r="A19" s="446">
        <f>Datenblatt!E40</f>
        <v>0</v>
      </c>
      <c r="B19" s="138"/>
      <c r="C19" s="530" t="s">
        <v>187</v>
      </c>
      <c r="D19" s="530"/>
      <c r="E19" s="530"/>
      <c r="F19" s="530"/>
      <c r="G19" s="530"/>
      <c r="H19" s="530"/>
      <c r="I19" s="530"/>
      <c r="J19" s="530"/>
      <c r="K19" s="530"/>
      <c r="L19" s="530"/>
      <c r="M19" s="530"/>
      <c r="N19" s="447">
        <f>Datenblatt!L26+L21</f>
        <v>279</v>
      </c>
      <c r="O19" s="134"/>
      <c r="P19" s="276">
        <f>A19*N19</f>
        <v>0</v>
      </c>
    </row>
    <row r="20" spans="1:24" s="112" customFormat="1" ht="18" customHeight="1" x14ac:dyDescent="0.35">
      <c r="A20" s="269"/>
      <c r="C20" s="131"/>
      <c r="E20" s="131"/>
      <c r="F20" s="131"/>
      <c r="G20" s="131"/>
      <c r="H20" s="131"/>
      <c r="I20" s="131"/>
      <c r="J20" s="113"/>
      <c r="K20" s="113"/>
      <c r="L20" s="113"/>
      <c r="M20" s="113"/>
      <c r="N20" s="389"/>
      <c r="O20" s="134"/>
      <c r="P20" s="275"/>
      <c r="Q20" s="114"/>
      <c r="R20" s="114"/>
      <c r="S20" s="114"/>
      <c r="T20" s="114"/>
      <c r="U20" s="114"/>
      <c r="V20" s="114"/>
      <c r="W20" s="114"/>
      <c r="X20" s="114"/>
    </row>
    <row r="21" spans="1:24" s="112" customFormat="1" ht="18" customHeight="1" x14ac:dyDescent="0.35">
      <c r="A21" s="446">
        <f>Datenblatt!E41</f>
        <v>0</v>
      </c>
      <c r="B21" s="118"/>
      <c r="C21" s="331" t="s">
        <v>216</v>
      </c>
      <c r="D21" s="131"/>
      <c r="E21" s="131"/>
      <c r="F21" s="131"/>
      <c r="G21" s="131"/>
      <c r="H21" s="131"/>
      <c r="I21" s="131"/>
      <c r="J21" s="115"/>
      <c r="K21" s="115"/>
      <c r="L21" s="115"/>
      <c r="M21" s="115"/>
      <c r="N21" s="390">
        <v>196</v>
      </c>
      <c r="O21" s="134"/>
      <c r="P21" s="276">
        <f>A21*N21</f>
        <v>0</v>
      </c>
      <c r="Q21" s="114"/>
      <c r="R21" s="114"/>
      <c r="S21" s="114"/>
      <c r="T21" s="114"/>
      <c r="U21" s="114"/>
      <c r="V21" s="114"/>
      <c r="W21" s="114"/>
      <c r="X21" s="114"/>
    </row>
    <row r="22" spans="1:24" s="112" customFormat="1" ht="18" customHeight="1" x14ac:dyDescent="0.35">
      <c r="A22" s="269"/>
      <c r="B22" s="137"/>
      <c r="C22" s="114"/>
      <c r="D22" s="131"/>
      <c r="E22" s="131"/>
      <c r="F22" s="131"/>
      <c r="G22" s="131"/>
      <c r="H22" s="131"/>
      <c r="I22" s="131"/>
      <c r="J22" s="113"/>
      <c r="K22" s="113"/>
      <c r="L22" s="113"/>
      <c r="M22" s="113"/>
      <c r="N22" s="153"/>
      <c r="O22" s="139"/>
      <c r="P22" s="275"/>
      <c r="Q22" s="114"/>
      <c r="R22" s="114"/>
      <c r="S22" s="114"/>
      <c r="T22" s="114"/>
      <c r="U22" s="114"/>
      <c r="V22" s="114"/>
      <c r="W22" s="114"/>
      <c r="X22" s="114"/>
    </row>
    <row r="23" spans="1:24" s="112" customFormat="1" ht="18" customHeight="1" x14ac:dyDescent="0.35">
      <c r="A23" s="269"/>
      <c r="B23" s="137"/>
      <c r="C23" s="114"/>
      <c r="D23" s="131"/>
      <c r="E23" s="131"/>
      <c r="F23" s="131"/>
      <c r="G23" s="131"/>
      <c r="H23" s="131"/>
      <c r="I23" s="131"/>
      <c r="J23" s="131"/>
      <c r="K23" s="131"/>
      <c r="L23" s="131"/>
      <c r="M23" s="131"/>
      <c r="N23" s="154"/>
      <c r="O23" s="139"/>
      <c r="P23" s="275"/>
      <c r="Q23" s="114"/>
      <c r="R23" s="114"/>
      <c r="S23" s="114"/>
      <c r="T23" s="114"/>
      <c r="U23" s="114"/>
      <c r="V23" s="114"/>
      <c r="W23" s="114"/>
      <c r="X23" s="114"/>
    </row>
    <row r="24" spans="1:24" s="112" customFormat="1" ht="18" customHeight="1" x14ac:dyDescent="0.35">
      <c r="A24" s="269"/>
      <c r="B24" s="137"/>
      <c r="C24" s="533" t="s">
        <v>54</v>
      </c>
      <c r="D24" s="533"/>
      <c r="E24" s="533"/>
      <c r="F24" s="533"/>
      <c r="G24" s="533"/>
      <c r="H24" s="533"/>
      <c r="I24" s="533"/>
      <c r="J24" s="533"/>
      <c r="K24" s="533"/>
      <c r="L24" s="533"/>
      <c r="M24" s="533"/>
      <c r="N24" s="121"/>
      <c r="O24" s="133"/>
      <c r="P24" s="275"/>
    </row>
    <row r="25" spans="1:24" s="112" customFormat="1" ht="18" customHeight="1" x14ac:dyDescent="0.35">
      <c r="A25" s="269"/>
      <c r="B25" s="137"/>
      <c r="C25" s="132"/>
      <c r="D25" s="132"/>
      <c r="E25" s="132"/>
      <c r="F25" s="132"/>
      <c r="G25" s="132"/>
      <c r="H25" s="132"/>
      <c r="I25" s="132"/>
      <c r="J25" s="132"/>
      <c r="K25" s="132"/>
      <c r="L25" s="132"/>
      <c r="M25" s="121"/>
      <c r="N25" s="121"/>
      <c r="O25" s="133"/>
      <c r="P25" s="275"/>
    </row>
    <row r="26" spans="1:24" s="112" customFormat="1" ht="21.75" customHeight="1" x14ac:dyDescent="0.35">
      <c r="A26" s="269"/>
      <c r="B26" s="380">
        <f>Datenblatt!B65+Datenblatt!B66</f>
        <v>0</v>
      </c>
      <c r="C26" s="387" t="s">
        <v>55</v>
      </c>
      <c r="D26" s="384"/>
      <c r="E26" s="387"/>
      <c r="F26" s="384"/>
      <c r="G26" s="384"/>
      <c r="H26" s="460">
        <f>Datenblatt!E65</f>
        <v>0</v>
      </c>
      <c r="I26" s="384"/>
      <c r="J26" s="101" t="s">
        <v>58</v>
      </c>
      <c r="K26" s="384"/>
      <c r="L26" s="152"/>
      <c r="M26" s="117"/>
      <c r="N26" s="117"/>
      <c r="O26" s="117"/>
      <c r="P26" s="277"/>
    </row>
    <row r="27" spans="1:24" s="112" customFormat="1" ht="21.75" customHeight="1" x14ac:dyDescent="0.35">
      <c r="A27" s="269"/>
      <c r="B27" s="380">
        <f>Datenblatt!B67</f>
        <v>0</v>
      </c>
      <c r="C27" s="388" t="s">
        <v>56</v>
      </c>
      <c r="D27" s="384"/>
      <c r="E27" s="381"/>
      <c r="F27" s="384"/>
      <c r="G27" s="384"/>
      <c r="H27" s="460">
        <f>Datenblatt!E66</f>
        <v>0</v>
      </c>
      <c r="I27" s="384"/>
      <c r="J27" s="101" t="s">
        <v>59</v>
      </c>
      <c r="K27" s="384"/>
      <c r="L27" s="152"/>
      <c r="M27" s="117"/>
      <c r="N27" s="117"/>
      <c r="O27" s="117"/>
      <c r="P27" s="277"/>
    </row>
    <row r="28" spans="1:24" s="112" customFormat="1" ht="21" customHeight="1" x14ac:dyDescent="0.35">
      <c r="A28" s="269"/>
      <c r="B28" s="380">
        <f>Datenblatt!B68</f>
        <v>0</v>
      </c>
      <c r="C28" s="381" t="s">
        <v>229</v>
      </c>
      <c r="D28" s="106"/>
      <c r="E28" s="106"/>
      <c r="F28" s="384"/>
      <c r="G28" s="384"/>
      <c r="H28" s="460">
        <f>Datenblatt!B69</f>
        <v>0</v>
      </c>
      <c r="I28" s="106"/>
      <c r="J28" s="106" t="s">
        <v>205</v>
      </c>
      <c r="K28" s="384"/>
      <c r="L28" s="152"/>
      <c r="M28" s="117"/>
      <c r="N28" s="117"/>
      <c r="O28" s="117"/>
      <c r="P28" s="277"/>
    </row>
    <row r="29" spans="1:24" s="112" customFormat="1" ht="20.25" customHeight="1" x14ac:dyDescent="0.35">
      <c r="A29" s="269"/>
      <c r="B29" s="380">
        <f>Datenblatt!B70</f>
        <v>0</v>
      </c>
      <c r="C29" s="381" t="s">
        <v>129</v>
      </c>
      <c r="D29" s="384"/>
      <c r="E29" s="381"/>
      <c r="F29" s="384"/>
      <c r="G29" s="384"/>
      <c r="H29" s="461">
        <f>Datenblatt!K70</f>
        <v>0</v>
      </c>
      <c r="I29" s="384"/>
      <c r="J29" s="106" t="s">
        <v>141</v>
      </c>
      <c r="K29" s="384"/>
      <c r="L29" s="152"/>
      <c r="M29" s="117"/>
      <c r="N29" s="117"/>
      <c r="O29" s="117"/>
      <c r="P29" s="277"/>
    </row>
    <row r="30" spans="1:24" s="112" customFormat="1" ht="21" customHeight="1" x14ac:dyDescent="0.35">
      <c r="A30" s="269"/>
      <c r="B30" s="380">
        <f>Datenblatt!E67+Datenblatt!E68</f>
        <v>0</v>
      </c>
      <c r="C30" s="381" t="s">
        <v>60</v>
      </c>
      <c r="D30" s="384"/>
      <c r="E30" s="384"/>
      <c r="F30" s="384"/>
      <c r="G30" s="384"/>
      <c r="H30" s="462"/>
      <c r="K30" s="384"/>
      <c r="L30" s="40"/>
      <c r="M30" s="117"/>
      <c r="N30" s="117"/>
      <c r="O30" s="117"/>
      <c r="P30" s="277"/>
    </row>
    <row r="31" spans="1:24" s="112" customFormat="1" ht="21" customHeight="1" x14ac:dyDescent="0.35">
      <c r="A31" s="269"/>
      <c r="F31" s="384"/>
      <c r="G31" s="384"/>
      <c r="H31" s="106"/>
      <c r="I31" s="106"/>
      <c r="J31" s="106"/>
      <c r="K31" s="384"/>
      <c r="L31" s="40"/>
      <c r="M31" s="117"/>
      <c r="N31" s="117"/>
      <c r="O31" s="117"/>
      <c r="P31" s="277"/>
    </row>
    <row r="32" spans="1:24" s="112" customFormat="1" ht="18" customHeight="1" x14ac:dyDescent="0.35">
      <c r="A32" s="269"/>
      <c r="B32" s="134"/>
      <c r="C32" s="134"/>
      <c r="D32" s="134"/>
      <c r="E32" s="134"/>
      <c r="F32" s="134"/>
      <c r="G32" s="134"/>
      <c r="H32" s="130"/>
      <c r="I32" s="134"/>
      <c r="J32" s="117"/>
      <c r="K32" s="134"/>
      <c r="L32" s="117"/>
      <c r="M32" s="117"/>
      <c r="N32" s="117"/>
      <c r="O32" s="117"/>
      <c r="P32" s="277"/>
    </row>
    <row r="33" spans="1:16" s="112" customFormat="1" ht="18" customHeight="1" x14ac:dyDescent="0.35">
      <c r="A33" s="269"/>
      <c r="B33" s="130"/>
      <c r="C33" s="117" t="s">
        <v>57</v>
      </c>
      <c r="D33" s="117"/>
      <c r="E33" s="117"/>
      <c r="F33" s="117"/>
      <c r="G33" s="117"/>
      <c r="H33" s="117"/>
      <c r="I33" s="117"/>
      <c r="J33" s="122"/>
      <c r="K33" s="122"/>
      <c r="L33" s="122"/>
      <c r="M33" s="122"/>
      <c r="N33" s="122"/>
      <c r="O33" s="140"/>
      <c r="P33" s="277"/>
    </row>
    <row r="34" spans="1:16" s="112" customFormat="1" ht="18" customHeight="1" x14ac:dyDescent="0.35">
      <c r="A34" s="269"/>
      <c r="B34" s="130"/>
      <c r="C34" s="533" t="s">
        <v>212</v>
      </c>
      <c r="D34" s="533"/>
      <c r="E34" s="533"/>
      <c r="F34" s="533"/>
      <c r="G34" s="533"/>
      <c r="H34" s="533"/>
      <c r="I34" s="533"/>
      <c r="J34" s="533"/>
      <c r="K34" s="533"/>
      <c r="L34" s="533"/>
      <c r="M34" s="533"/>
      <c r="N34" s="121"/>
      <c r="O34" s="133"/>
      <c r="P34" s="278"/>
    </row>
    <row r="35" spans="1:16" s="112" customFormat="1" ht="18" customHeight="1" x14ac:dyDescent="0.35">
      <c r="A35" s="269"/>
      <c r="B35" s="130"/>
      <c r="C35" s="132"/>
      <c r="D35" s="132"/>
      <c r="E35" s="132"/>
      <c r="F35" s="132"/>
      <c r="G35" s="132"/>
      <c r="H35" s="132"/>
      <c r="I35" s="132"/>
      <c r="J35" s="132"/>
      <c r="K35" s="132"/>
      <c r="L35" s="132"/>
      <c r="M35" s="132"/>
      <c r="N35" s="121"/>
      <c r="O35" s="133"/>
      <c r="P35" s="277"/>
    </row>
    <row r="36" spans="1:16" s="112" customFormat="1" ht="18" customHeight="1" x14ac:dyDescent="0.35">
      <c r="A36" s="269"/>
      <c r="B36" s="130"/>
      <c r="C36" s="119"/>
      <c r="D36" s="120"/>
      <c r="E36" s="120"/>
      <c r="F36" s="155" t="s">
        <v>52</v>
      </c>
      <c r="G36" s="155" t="s">
        <v>137</v>
      </c>
      <c r="H36" s="119"/>
      <c r="I36" s="119"/>
      <c r="J36" s="156"/>
      <c r="K36" s="156"/>
      <c r="L36" s="155" t="s">
        <v>52</v>
      </c>
      <c r="M36" s="155" t="s">
        <v>137</v>
      </c>
      <c r="N36" s="121"/>
      <c r="O36" s="133"/>
      <c r="P36" s="277"/>
    </row>
    <row r="37" spans="1:16" s="112" customFormat="1" ht="22.5" customHeight="1" x14ac:dyDescent="0.35">
      <c r="A37" s="269"/>
      <c r="B37" s="380">
        <f>Datenblatt!K65</f>
        <v>0</v>
      </c>
      <c r="C37" s="381" t="s">
        <v>188</v>
      </c>
      <c r="E37" s="381"/>
      <c r="F37" s="449">
        <v>25</v>
      </c>
      <c r="G37" s="386">
        <f t="shared" ref="G37:G41" si="0">B37*F37</f>
        <v>0</v>
      </c>
      <c r="H37" s="460">
        <f>Datenblatt!K69</f>
        <v>0</v>
      </c>
      <c r="I37" s="382"/>
      <c r="J37" s="381" t="s">
        <v>41</v>
      </c>
      <c r="K37" s="381"/>
      <c r="L37" s="386">
        <v>45</v>
      </c>
      <c r="M37" s="386">
        <f t="shared" ref="M37" si="1">H37*L37</f>
        <v>0</v>
      </c>
      <c r="N37" s="134"/>
      <c r="O37" s="140"/>
      <c r="P37" s="275"/>
    </row>
    <row r="38" spans="1:16" s="112" customFormat="1" ht="21" customHeight="1" x14ac:dyDescent="0.35">
      <c r="A38" s="269"/>
      <c r="B38" s="380">
        <f>Datenblatt!H65</f>
        <v>0</v>
      </c>
      <c r="C38" s="381" t="s">
        <v>237</v>
      </c>
      <c r="E38" s="381"/>
      <c r="F38" s="449">
        <v>14</v>
      </c>
      <c r="G38" s="386">
        <f t="shared" si="0"/>
        <v>0</v>
      </c>
      <c r="H38" s="460">
        <f>Datenblatt!K66+Datenblatt!K67</f>
        <v>0</v>
      </c>
      <c r="I38" s="382"/>
      <c r="J38" s="381" t="s">
        <v>138</v>
      </c>
      <c r="K38" s="381"/>
      <c r="L38" s="386">
        <v>35</v>
      </c>
      <c r="M38" s="386">
        <f>H38*L38</f>
        <v>0</v>
      </c>
      <c r="N38" s="134"/>
      <c r="O38" s="140"/>
      <c r="P38" s="275"/>
    </row>
    <row r="39" spans="1:16" s="112" customFormat="1" ht="24.75" customHeight="1" x14ac:dyDescent="0.35">
      <c r="A39" s="269"/>
      <c r="B39" s="380">
        <f>Datenblatt!H66</f>
        <v>0</v>
      </c>
      <c r="C39" s="381" t="s">
        <v>43</v>
      </c>
      <c r="E39" s="381"/>
      <c r="F39" s="449">
        <v>50</v>
      </c>
      <c r="G39" s="386">
        <f t="shared" si="0"/>
        <v>0</v>
      </c>
      <c r="H39" s="460">
        <f>Datenblatt!K68</f>
        <v>0</v>
      </c>
      <c r="I39" s="382"/>
      <c r="J39" s="459" t="s">
        <v>263</v>
      </c>
      <c r="K39" s="459"/>
      <c r="L39" s="386">
        <v>35</v>
      </c>
      <c r="M39" s="386">
        <f>H39*L39</f>
        <v>0</v>
      </c>
      <c r="N39" s="134"/>
      <c r="O39" s="140"/>
      <c r="P39" s="275"/>
    </row>
    <row r="40" spans="1:16" s="112" customFormat="1" ht="22.5" customHeight="1" x14ac:dyDescent="0.35">
      <c r="A40" s="269"/>
      <c r="B40" s="380">
        <f>Datenblatt!H67</f>
        <v>0</v>
      </c>
      <c r="C40" s="381" t="s">
        <v>24</v>
      </c>
      <c r="E40" s="381"/>
      <c r="F40" s="449">
        <v>40</v>
      </c>
      <c r="G40" s="386">
        <f t="shared" si="0"/>
        <v>0</v>
      </c>
      <c r="H40" s="460">
        <f>Datenblatt!H69</f>
        <v>0</v>
      </c>
      <c r="I40" s="381"/>
      <c r="J40" s="383" t="s">
        <v>217</v>
      </c>
      <c r="K40" s="383"/>
      <c r="L40" s="386">
        <v>23</v>
      </c>
      <c r="M40" s="386">
        <f>H40*L40</f>
        <v>0</v>
      </c>
      <c r="N40" s="134"/>
      <c r="O40" s="140"/>
      <c r="P40" s="275"/>
    </row>
    <row r="41" spans="1:16" s="112" customFormat="1" ht="21" customHeight="1" thickBot="1" x14ac:dyDescent="0.4">
      <c r="A41" s="269"/>
      <c r="B41" s="380">
        <f>Datenblatt!H68</f>
        <v>0</v>
      </c>
      <c r="C41" s="381" t="s">
        <v>238</v>
      </c>
      <c r="E41" s="381"/>
      <c r="F41" s="449">
        <v>60</v>
      </c>
      <c r="G41" s="386">
        <f t="shared" si="0"/>
        <v>0</v>
      </c>
      <c r="H41" s="462"/>
      <c r="M41" s="448">
        <f>SUM(M37:M40,G37:G42)</f>
        <v>0</v>
      </c>
      <c r="N41" s="134"/>
      <c r="O41" s="140"/>
      <c r="P41" s="275"/>
    </row>
    <row r="42" spans="1:16" s="112" customFormat="1" ht="22.5" customHeight="1" thickTop="1" x14ac:dyDescent="0.35">
      <c r="A42" s="269"/>
      <c r="B42" s="380"/>
      <c r="C42" s="381"/>
      <c r="E42" s="381"/>
      <c r="F42" s="386"/>
      <c r="G42" s="386"/>
      <c r="H42" s="380"/>
      <c r="J42" s="381"/>
      <c r="K42" s="385"/>
      <c r="L42" s="386"/>
      <c r="N42" s="122"/>
      <c r="O42" s="140"/>
      <c r="P42" s="275"/>
    </row>
    <row r="43" spans="1:16" s="112" customFormat="1" ht="21" customHeight="1" x14ac:dyDescent="0.35">
      <c r="A43" s="269"/>
      <c r="B43" s="384"/>
      <c r="C43" s="384"/>
      <c r="D43" s="384"/>
      <c r="E43" s="381"/>
      <c r="F43" s="381"/>
      <c r="G43" s="381"/>
      <c r="N43" s="122"/>
      <c r="O43" s="140"/>
      <c r="P43" s="277">
        <f>M41</f>
        <v>0</v>
      </c>
    </row>
    <row r="44" spans="1:16" s="112" customFormat="1" ht="18" customHeight="1" x14ac:dyDescent="0.35">
      <c r="A44" s="269"/>
      <c r="B44" s="130"/>
      <c r="C44" s="117"/>
      <c r="D44" s="117"/>
      <c r="E44" s="117"/>
      <c r="F44" s="117"/>
      <c r="G44" s="117"/>
      <c r="H44" s="117"/>
      <c r="I44" s="117"/>
      <c r="J44" s="122"/>
      <c r="K44" s="122"/>
      <c r="L44" s="122"/>
      <c r="M44" s="122"/>
      <c r="N44" s="122"/>
      <c r="O44" s="140"/>
      <c r="P44" s="275"/>
    </row>
    <row r="45" spans="1:16" s="112" customFormat="1" ht="18" customHeight="1" x14ac:dyDescent="0.35">
      <c r="A45" s="270"/>
      <c r="B45" s="149">
        <f>SUM(B26:B42,H26:H42)</f>
        <v>0</v>
      </c>
      <c r="C45" s="531" t="s">
        <v>140</v>
      </c>
      <c r="D45" s="531"/>
      <c r="E45" s="531"/>
      <c r="F45" s="531"/>
      <c r="G45" s="531"/>
      <c r="H45" s="531"/>
      <c r="I45" s="123"/>
      <c r="J45" s="123"/>
      <c r="K45" s="123"/>
      <c r="L45" s="123"/>
      <c r="M45" s="123"/>
      <c r="N45" s="123"/>
      <c r="O45" s="140"/>
      <c r="P45" s="275"/>
    </row>
    <row r="46" spans="1:16" s="112" customFormat="1" ht="18" customHeight="1" x14ac:dyDescent="0.35">
      <c r="A46" s="450">
        <f>SUM(A19,A21)</f>
        <v>0</v>
      </c>
      <c r="B46" s="130"/>
      <c r="C46" s="379" t="s">
        <v>158</v>
      </c>
      <c r="D46" s="123"/>
      <c r="E46" s="123"/>
      <c r="F46" s="123"/>
      <c r="G46" s="123"/>
      <c r="H46" s="123"/>
      <c r="I46" s="123"/>
      <c r="J46" s="123"/>
      <c r="K46" s="123"/>
      <c r="L46" s="123"/>
      <c r="M46" s="123"/>
      <c r="N46" s="123"/>
      <c r="O46" s="140"/>
      <c r="P46" s="275"/>
    </row>
    <row r="47" spans="1:16" s="112" customFormat="1" ht="18" customHeight="1" x14ac:dyDescent="0.35">
      <c r="A47" s="269"/>
      <c r="B47" s="334"/>
      <c r="C47" s="535"/>
      <c r="D47" s="535"/>
      <c r="E47" s="535"/>
      <c r="F47" s="535"/>
      <c r="G47" s="535"/>
      <c r="H47" s="535"/>
      <c r="I47" s="535"/>
      <c r="J47" s="535"/>
      <c r="K47" s="535"/>
      <c r="L47" s="534"/>
      <c r="M47" s="534"/>
      <c r="N47" s="117"/>
      <c r="O47" s="141"/>
      <c r="P47" s="277">
        <f>B47*L47</f>
        <v>0</v>
      </c>
    </row>
    <row r="48" spans="1:16" s="112" customFormat="1" ht="18" customHeight="1" x14ac:dyDescent="0.35">
      <c r="A48" s="269"/>
      <c r="B48" s="334">
        <v>0</v>
      </c>
      <c r="C48" s="535"/>
      <c r="D48" s="535"/>
      <c r="E48" s="535"/>
      <c r="F48" s="535"/>
      <c r="G48" s="535"/>
      <c r="H48" s="535"/>
      <c r="I48" s="535"/>
      <c r="J48" s="535"/>
      <c r="K48" s="535"/>
      <c r="L48" s="534">
        <v>0</v>
      </c>
      <c r="M48" s="534"/>
      <c r="N48" s="117"/>
      <c r="O48" s="116"/>
      <c r="P48" s="277">
        <f>B48*L48</f>
        <v>0</v>
      </c>
    </row>
    <row r="49" spans="1:17" s="112" customFormat="1" ht="18" customHeight="1" x14ac:dyDescent="0.35">
      <c r="A49" s="269"/>
      <c r="B49" s="334"/>
      <c r="C49" s="535"/>
      <c r="D49" s="535"/>
      <c r="E49" s="535"/>
      <c r="F49" s="535"/>
      <c r="G49" s="535"/>
      <c r="H49" s="535"/>
      <c r="I49" s="535"/>
      <c r="J49" s="535"/>
      <c r="K49" s="535"/>
      <c r="L49" s="534"/>
      <c r="M49" s="534"/>
      <c r="N49" s="117"/>
      <c r="O49" s="116"/>
      <c r="P49" s="277">
        <f>B49*L49</f>
        <v>0</v>
      </c>
    </row>
    <row r="50" spans="1:17" s="112" customFormat="1" ht="18" customHeight="1" x14ac:dyDescent="0.35">
      <c r="A50" s="269"/>
      <c r="B50" s="334"/>
      <c r="C50" s="535"/>
      <c r="D50" s="535"/>
      <c r="E50" s="535"/>
      <c r="F50" s="535"/>
      <c r="G50" s="535"/>
      <c r="H50" s="535"/>
      <c r="I50" s="535"/>
      <c r="J50" s="535"/>
      <c r="K50" s="535"/>
      <c r="L50" s="534"/>
      <c r="M50" s="534"/>
      <c r="N50" s="117"/>
      <c r="O50" s="116"/>
      <c r="P50" s="277">
        <f>B50*L50</f>
        <v>0</v>
      </c>
    </row>
    <row r="51" spans="1:17" s="112" customFormat="1" ht="18" customHeight="1" x14ac:dyDescent="0.35">
      <c r="A51" s="271"/>
      <c r="B51" s="124"/>
      <c r="C51" s="114"/>
      <c r="D51" s="114"/>
      <c r="E51" s="114"/>
      <c r="F51" s="114"/>
      <c r="G51" s="114"/>
      <c r="H51" s="125"/>
      <c r="I51" s="125"/>
      <c r="J51" s="125"/>
      <c r="K51" s="125"/>
      <c r="L51" s="125"/>
      <c r="M51" s="125"/>
      <c r="N51" s="125"/>
      <c r="O51" s="126" t="s">
        <v>61</v>
      </c>
      <c r="P51" s="279">
        <f>SUM(P18:P50)</f>
        <v>0</v>
      </c>
    </row>
    <row r="52" spans="1:17" s="112" customFormat="1" ht="18" customHeight="1" x14ac:dyDescent="0.35">
      <c r="A52" s="271"/>
      <c r="B52" s="124"/>
      <c r="C52" s="114"/>
      <c r="D52" s="114"/>
      <c r="E52" s="114"/>
      <c r="F52" s="114"/>
      <c r="G52" s="114"/>
      <c r="H52" s="125"/>
      <c r="I52" s="125"/>
      <c r="J52" s="125"/>
      <c r="K52" s="125"/>
      <c r="L52" s="125"/>
      <c r="M52" s="125"/>
      <c r="N52" s="125"/>
      <c r="O52" s="150" t="s">
        <v>189</v>
      </c>
      <c r="P52" s="309"/>
    </row>
    <row r="53" spans="1:17" s="112" customFormat="1" ht="18" customHeight="1" x14ac:dyDescent="0.35">
      <c r="A53" s="272" t="s">
        <v>62</v>
      </c>
      <c r="B53" s="127"/>
      <c r="C53" s="142"/>
      <c r="D53" s="145" t="s">
        <v>63</v>
      </c>
      <c r="E53" s="146"/>
      <c r="F53" s="147"/>
      <c r="G53" s="147"/>
      <c r="H53" s="114"/>
      <c r="I53" s="114"/>
      <c r="J53" s="114"/>
      <c r="K53" s="114"/>
      <c r="L53" s="114"/>
      <c r="M53" s="114"/>
      <c r="N53" s="114"/>
      <c r="O53" s="150" t="s">
        <v>64</v>
      </c>
      <c r="P53" s="310"/>
    </row>
    <row r="54" spans="1:17" s="112" customFormat="1" ht="18" customHeight="1" x14ac:dyDescent="0.35">
      <c r="A54" s="273"/>
      <c r="B54" s="128"/>
      <c r="C54" s="142"/>
      <c r="D54" s="144" t="s">
        <v>142</v>
      </c>
      <c r="E54" s="144"/>
      <c r="F54" s="143"/>
      <c r="G54" s="143"/>
      <c r="H54" s="143"/>
      <c r="I54" s="143"/>
      <c r="J54" s="143"/>
      <c r="K54" s="143"/>
      <c r="L54" s="143"/>
      <c r="M54" s="114"/>
      <c r="N54" s="114"/>
      <c r="P54" s="278"/>
    </row>
    <row r="55" spans="1:17" s="112" customFormat="1" ht="18" customHeight="1" thickBot="1" x14ac:dyDescent="0.4">
      <c r="A55" s="273"/>
      <c r="B55" s="128"/>
      <c r="C55" s="532"/>
      <c r="D55" s="532"/>
      <c r="E55" s="532"/>
      <c r="F55" s="114"/>
      <c r="G55" s="114"/>
      <c r="H55" s="114"/>
      <c r="I55" s="114"/>
      <c r="J55" s="114"/>
      <c r="K55" s="114"/>
      <c r="L55" s="114"/>
      <c r="M55" s="114"/>
      <c r="N55" s="114"/>
      <c r="O55" s="151" t="s">
        <v>65</v>
      </c>
      <c r="P55" s="311">
        <f>IF(P51&lt;&gt;"",SUM(P51:P53),"")</f>
        <v>0</v>
      </c>
    </row>
    <row r="56" spans="1:17" ht="15.75" thickTop="1" x14ac:dyDescent="0.25">
      <c r="A56" s="281"/>
      <c r="B56" s="43"/>
      <c r="C56" s="44"/>
      <c r="D56" s="44"/>
      <c r="E56" s="44"/>
      <c r="F56" s="30"/>
      <c r="G56" s="30"/>
      <c r="H56" s="34"/>
      <c r="I56" s="34"/>
      <c r="J56" s="34"/>
      <c r="K56" s="525"/>
      <c r="L56" s="525"/>
      <c r="M56" s="525"/>
      <c r="N56" s="525"/>
      <c r="O56" s="525"/>
      <c r="P56" s="293"/>
    </row>
    <row r="57" spans="1:17" ht="14.25" customHeight="1" thickBot="1" x14ac:dyDescent="0.3">
      <c r="A57" s="282"/>
      <c r="B57" s="280"/>
      <c r="C57" s="280"/>
      <c r="D57" s="280"/>
      <c r="E57" s="280"/>
      <c r="F57" s="280"/>
      <c r="G57" s="280"/>
      <c r="H57" s="280"/>
      <c r="I57" s="280"/>
      <c r="K57" s="526"/>
      <c r="L57" s="526"/>
      <c r="M57" s="526"/>
      <c r="N57" s="526"/>
      <c r="O57" s="526"/>
      <c r="P57" s="313"/>
      <c r="Q57" s="148"/>
    </row>
    <row r="58" spans="1:17" ht="14.25" customHeight="1" thickTop="1" x14ac:dyDescent="0.25">
      <c r="A58" s="523" t="s">
        <v>66</v>
      </c>
      <c r="B58" s="523"/>
      <c r="C58" s="523"/>
      <c r="D58" s="523"/>
      <c r="E58" s="523"/>
      <c r="F58" s="523"/>
      <c r="G58" s="523"/>
      <c r="H58" s="523"/>
      <c r="I58" s="523"/>
      <c r="J58" s="523"/>
      <c r="K58" s="523"/>
      <c r="L58" s="523"/>
      <c r="M58" s="45"/>
      <c r="N58" s="45"/>
      <c r="O58" s="46"/>
      <c r="P58" s="47"/>
    </row>
    <row r="59" spans="1:17" ht="14.25" customHeight="1" x14ac:dyDescent="0.25">
      <c r="A59" s="524"/>
      <c r="B59" s="524"/>
      <c r="C59" s="524"/>
      <c r="D59" s="524"/>
      <c r="E59" s="524"/>
      <c r="F59" s="524"/>
      <c r="G59" s="524"/>
      <c r="H59" s="524"/>
      <c r="I59" s="524"/>
      <c r="J59" s="524"/>
      <c r="K59" s="524"/>
      <c r="L59" s="524"/>
      <c r="M59" s="45"/>
      <c r="N59" s="45"/>
      <c r="O59" s="46"/>
      <c r="P59" s="47"/>
    </row>
    <row r="60" spans="1:17" ht="15" customHeight="1" x14ac:dyDescent="0.25">
      <c r="A60" s="524"/>
      <c r="B60" s="524"/>
      <c r="C60" s="524"/>
      <c r="D60" s="524"/>
      <c r="E60" s="524"/>
      <c r="F60" s="524"/>
      <c r="G60" s="524"/>
      <c r="H60" s="524"/>
      <c r="I60" s="524"/>
      <c r="J60" s="524"/>
      <c r="K60" s="524"/>
      <c r="L60" s="524"/>
      <c r="M60" s="45"/>
      <c r="N60" s="45"/>
      <c r="O60" s="32"/>
      <c r="P60" s="30"/>
    </row>
    <row r="61" spans="1:17" ht="15" customHeight="1" x14ac:dyDescent="0.25">
      <c r="A61" s="524"/>
      <c r="B61" s="524"/>
      <c r="C61" s="524"/>
      <c r="D61" s="524"/>
      <c r="E61" s="524"/>
      <c r="F61" s="524"/>
      <c r="G61" s="524"/>
      <c r="H61" s="524"/>
      <c r="I61" s="524"/>
      <c r="J61" s="524"/>
      <c r="K61" s="524"/>
      <c r="L61" s="524"/>
      <c r="M61" s="45"/>
      <c r="N61" s="45"/>
      <c r="O61" s="32"/>
      <c r="P61" s="30"/>
      <c r="Q61" s="312"/>
    </row>
    <row r="62" spans="1:17" ht="18.75" customHeight="1" x14ac:dyDescent="0.25">
      <c r="A62" s="524"/>
      <c r="B62" s="524"/>
      <c r="C62" s="524"/>
      <c r="D62" s="524"/>
      <c r="E62" s="524"/>
      <c r="F62" s="524"/>
      <c r="G62" s="524"/>
      <c r="H62" s="524"/>
      <c r="I62" s="524"/>
      <c r="J62" s="524"/>
      <c r="K62" s="524"/>
      <c r="L62" s="524"/>
      <c r="M62" s="48"/>
      <c r="N62" s="48"/>
      <c r="O62" s="49"/>
      <c r="P62" s="30"/>
    </row>
    <row r="63" spans="1:17" ht="15" customHeight="1" x14ac:dyDescent="0.25">
      <c r="A63" s="524"/>
      <c r="B63" s="524"/>
      <c r="C63" s="524"/>
      <c r="D63" s="524"/>
      <c r="E63" s="524"/>
      <c r="F63" s="524"/>
      <c r="G63" s="524"/>
      <c r="H63" s="524"/>
      <c r="I63" s="524"/>
      <c r="J63" s="524"/>
      <c r="K63" s="524"/>
      <c r="L63" s="524"/>
      <c r="M63" s="48"/>
      <c r="N63" s="48"/>
      <c r="O63" s="49"/>
      <c r="P63" s="30"/>
    </row>
    <row r="65" spans="1:16" ht="15.75" customHeight="1" x14ac:dyDescent="0.25">
      <c r="A65" s="529" t="s">
        <v>164</v>
      </c>
      <c r="B65" s="529"/>
      <c r="C65" s="529"/>
      <c r="D65" s="529"/>
      <c r="E65" s="529"/>
      <c r="F65" s="529"/>
      <c r="G65" s="529"/>
      <c r="H65" s="529"/>
      <c r="I65" s="529"/>
      <c r="J65" s="529"/>
      <c r="K65" s="529"/>
      <c r="L65" s="529"/>
      <c r="M65" s="529"/>
      <c r="N65" s="529"/>
      <c r="O65" s="529"/>
      <c r="P65" s="529"/>
    </row>
    <row r="66" spans="1:16" ht="15.75" customHeight="1" x14ac:dyDescent="0.25">
      <c r="A66" s="529" t="s">
        <v>165</v>
      </c>
      <c r="B66" s="529"/>
      <c r="C66" s="529"/>
      <c r="D66" s="529"/>
      <c r="E66" s="529"/>
      <c r="F66" s="529"/>
      <c r="G66" s="529"/>
      <c r="H66" s="529"/>
      <c r="I66" s="529"/>
      <c r="J66" s="529"/>
      <c r="K66" s="529"/>
      <c r="L66" s="529"/>
      <c r="M66" s="529"/>
      <c r="N66" s="529"/>
      <c r="O66" s="529"/>
      <c r="P66" s="529"/>
    </row>
    <row r="67" spans="1:16" x14ac:dyDescent="0.25">
      <c r="A67" s="527" t="s">
        <v>210</v>
      </c>
      <c r="B67" s="528"/>
      <c r="C67" s="528"/>
      <c r="D67" s="528"/>
      <c r="E67" s="528"/>
      <c r="F67" s="528"/>
      <c r="G67" s="528"/>
      <c r="H67" s="528"/>
      <c r="I67" s="528"/>
      <c r="J67" s="528"/>
      <c r="K67" s="528"/>
      <c r="L67" s="528"/>
      <c r="M67" s="528"/>
      <c r="N67" s="528"/>
      <c r="O67" s="528"/>
      <c r="P67" s="528"/>
    </row>
  </sheetData>
  <sheetProtection selectLockedCells="1" selectUnlockedCells="1"/>
  <customSheetViews>
    <customSheetView guid="{BB502E32-777D-49D7-B07D-A6D95373C831}" scale="80" showPageBreaks="1" fitToPage="1" printArea="1" state="hidden" view="pageLayout" topLeftCell="A28">
      <selection activeCell="L49" sqref="L49"/>
      <pageMargins left="0.7" right="0.7" top="0.78740157499999996" bottom="0.78740157499999996" header="0.3" footer="0.3"/>
      <pageSetup paperSize="9" scale="43" firstPageNumber="0" orientation="portrait" horizontalDpi="4294967293" verticalDpi="300"/>
      <headerFooter alignWithMargins="0"/>
    </customSheetView>
  </customSheetViews>
  <mergeCells count="28">
    <mergeCell ref="N2:P4"/>
    <mergeCell ref="C18:H18"/>
    <mergeCell ref="C17:L17"/>
    <mergeCell ref="A9:N9"/>
    <mergeCell ref="A10:N10"/>
    <mergeCell ref="K12:N12"/>
    <mergeCell ref="D13:G13"/>
    <mergeCell ref="D14:G14"/>
    <mergeCell ref="D12:G12"/>
    <mergeCell ref="C19:M19"/>
    <mergeCell ref="C45:H45"/>
    <mergeCell ref="C55:E55"/>
    <mergeCell ref="C24:M24"/>
    <mergeCell ref="C34:M34"/>
    <mergeCell ref="L47:M47"/>
    <mergeCell ref="L48:M48"/>
    <mergeCell ref="L49:M49"/>
    <mergeCell ref="L50:M50"/>
    <mergeCell ref="C47:K47"/>
    <mergeCell ref="C48:K48"/>
    <mergeCell ref="C49:K49"/>
    <mergeCell ref="C50:K50"/>
    <mergeCell ref="A58:L63"/>
    <mergeCell ref="K56:O56"/>
    <mergeCell ref="K57:O57"/>
    <mergeCell ref="A67:P67"/>
    <mergeCell ref="A65:P65"/>
    <mergeCell ref="A66:P66"/>
  </mergeCells>
  <phoneticPr fontId="102" type="noConversion"/>
  <dataValidations xWindow="41437" yWindow="29558" count="7">
    <dataValidation errorStyle="warning" allowBlank="1" showInputMessage="1" errorTitle="Weitere Angaben" promptTitle="Weitere Angaben" prompt="Geben Sie hier weitere Angaben für Ihre Kunden ein (z.B. Firmenslogan usw.). Wenn Sie keine weiteren Angaben eingeben wollen, klicken Sie auf den Rahmen und verwenden Sie Bearbeiten|Löschen|Inhalte um den Text in diesem Rahmen zu entfernen." sqref="A58" xr:uid="{00000000-0002-0000-0100-000000000000}">
      <formula1>0</formula1>
      <formula2>0</formula2>
    </dataValidation>
    <dataValidation allowBlank="1" showInputMessage="1" showErrorMessage="1" promptTitle="Name" prompt="Geben Sie den Namen des Kunden ein, wie er auf der Kreditkarte steht." sqref="D54:E54" xr:uid="{00000000-0002-0000-0100-000001000000}">
      <formula1>0</formula1>
      <formula2>0</formula2>
    </dataValidation>
    <dataValidation type="whole" errorStyle="warning" allowBlank="1" showErrorMessage="1" errorTitle="Menge" error="Sie müssen eine Zahl in diese Zelle eingeben." promptTitle="Menge" sqref="B18:B19 H32 B33:B42 B44:B46 B48:B50 H26:H27 H29 A18:A50 B21:B30 H37:I39 H40 H42" xr:uid="{00000000-0002-0000-0100-000002000000}">
      <formula1>0</formula1>
      <formula2>1000000000</formula2>
    </dataValidation>
    <dataValidation errorStyle="warning" allowBlank="1" showInputMessage="1" errorTitle="Transportkosten" error="Die schattierten Zellen enthalten Formeln, die von Excel automatisch neu berechnet werden. Bitte geben Sie keine Daten in diese Zellen ein." promptTitle="Transportkosten" prompt="Bitte geben Sie die Transportkosten ein, soweit vorhanden." sqref="P53" xr:uid="{00000000-0002-0000-0100-000003000000}">
      <formula1>0</formula1>
      <formula2>0</formula2>
    </dataValidation>
    <dataValidation type="decimal" allowBlank="1" showErrorMessage="1" errorTitle="Einzelpreis" error="Sie müssen in diese Zelle eine Zahl eingeben." promptTitle="Einzelpreis" sqref="O47:O50" xr:uid="{00000000-0002-0000-0100-000004000000}">
      <formula1>-1000000000</formula1>
      <formula2>1000000000</formula2>
    </dataValidation>
    <dataValidation type="decimal" allowBlank="1" showErrorMessage="1" errorTitle="Einzelpreis" error="Sie müssen in diese Zelle eine Zahl eingeben." promptTitle="Einzelpreis" sqref="O18 J22:M22 O33:O46 J20:M20 N19:N20 O24:O25" xr:uid="{00000000-0002-0000-0100-000005000000}">
      <formula1>0</formula1>
      <formula2>1000000000</formula2>
    </dataValidation>
    <dataValidation allowBlank="1" showInputMessage="1" showErrorMessage="1" promptTitle="Firmeninformationen" prompt="Um mehrere Zeilen in eine Zelle einzugeben, verwenden Sie Alt + Eingabe.  Sie können dieses Template auch für Ihr Unternehmen anpassen und als neues Template abspeichern (siehe Hilfe)." sqref="B1:E2 H1:N1" xr:uid="{00000000-0002-0000-0100-000006000000}">
      <formula1>0</formula1>
      <formula2>0</formula2>
    </dataValidation>
  </dataValidations>
  <pageMargins left="0.70866141732283472" right="0.51181102362204722" top="0.39370078740157483" bottom="0" header="0.51181102362204722" footer="0.51181102362204722"/>
  <pageSetup paperSize="9" scale="59" firstPageNumber="0" orientation="portrait" horizontalDpi="4294967293" verticalDpi="4294967293" r:id="rId1"/>
  <headerFooter alignWithMargins="0"/>
  <drawing r:id="rId2"/>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I132"/>
  <sheetViews>
    <sheetView view="pageBreakPreview" zoomScale="80" zoomScaleNormal="90" zoomScaleSheetLayoutView="80" zoomScalePageLayoutView="90" workbookViewId="0">
      <selection activeCell="B55" sqref="B55"/>
    </sheetView>
  </sheetViews>
  <sheetFormatPr baseColWidth="10" defaultColWidth="10.85546875" defaultRowHeight="12.75" x14ac:dyDescent="0.2"/>
  <cols>
    <col min="1" max="1" width="9.140625" style="50" customWidth="1"/>
    <col min="2" max="2" width="27" style="50" customWidth="1"/>
    <col min="3" max="3" width="24.42578125" style="50" customWidth="1"/>
    <col min="4" max="4" width="13" style="50" customWidth="1"/>
    <col min="5" max="5" width="18.7109375" style="50" customWidth="1"/>
    <col min="6" max="6" width="16.42578125" style="50" customWidth="1"/>
    <col min="7" max="7" width="21.7109375" style="50" customWidth="1"/>
    <col min="8" max="8" width="28.42578125" style="50" customWidth="1"/>
    <col min="9" max="16384" width="10.85546875" style="50"/>
  </cols>
  <sheetData>
    <row r="1" spans="1:9" s="51" customFormat="1" ht="23.25" customHeight="1" x14ac:dyDescent="0.35">
      <c r="A1" s="163" t="s">
        <v>67</v>
      </c>
      <c r="B1" s="164"/>
      <c r="C1" s="164"/>
      <c r="D1" s="165">
        <f>Rechnung!D12</f>
        <v>0</v>
      </c>
      <c r="E1" s="164"/>
      <c r="F1" s="164"/>
      <c r="G1" s="164"/>
      <c r="H1" s="166" t="str">
        <f>Rechnung!P5</f>
        <v>2020-</v>
      </c>
    </row>
    <row r="2" spans="1:9" ht="12.75" customHeight="1" x14ac:dyDescent="0.2">
      <c r="A2" s="167"/>
      <c r="B2" s="168"/>
      <c r="C2" s="169"/>
      <c r="D2" s="170"/>
      <c r="E2" s="170"/>
      <c r="F2" s="170"/>
      <c r="G2" s="171"/>
      <c r="H2" s="172"/>
    </row>
    <row r="3" spans="1:9" ht="15.75" customHeight="1" x14ac:dyDescent="0.2">
      <c r="A3" s="173"/>
      <c r="B3" s="174"/>
      <c r="C3" s="175"/>
      <c r="D3" s="176"/>
      <c r="E3" s="177"/>
      <c r="F3" s="177"/>
      <c r="G3" s="178"/>
      <c r="H3" s="179"/>
    </row>
    <row r="4" spans="1:9" s="52" customFormat="1" ht="18" x14ac:dyDescent="0.25">
      <c r="A4" s="180" t="s">
        <v>44</v>
      </c>
      <c r="B4" s="181" t="s">
        <v>68</v>
      </c>
      <c r="C4" s="181" t="s">
        <v>69</v>
      </c>
      <c r="D4" s="182" t="s">
        <v>70</v>
      </c>
      <c r="E4" s="182" t="s">
        <v>71</v>
      </c>
      <c r="F4" s="294" t="s">
        <v>154</v>
      </c>
      <c r="G4" s="183" t="s">
        <v>72</v>
      </c>
      <c r="H4" s="184" t="s">
        <v>73</v>
      </c>
    </row>
    <row r="5" spans="1:9" x14ac:dyDescent="0.2">
      <c r="A5" s="173"/>
      <c r="B5" s="174"/>
      <c r="C5" s="175"/>
      <c r="D5" s="176"/>
      <c r="E5" s="176"/>
      <c r="F5" s="323"/>
      <c r="G5" s="178"/>
      <c r="H5" s="179"/>
      <c r="I5" s="53"/>
    </row>
    <row r="6" spans="1:9" ht="23.25" x14ac:dyDescent="0.35">
      <c r="A6" s="185"/>
      <c r="B6" s="186"/>
      <c r="C6" s="187"/>
      <c r="D6" s="188"/>
      <c r="E6" s="188"/>
      <c r="F6" s="324"/>
      <c r="G6" s="189"/>
      <c r="H6" s="190">
        <f>Rechnung!P51</f>
        <v>0</v>
      </c>
      <c r="I6" s="53"/>
    </row>
    <row r="7" spans="1:9" s="54" customFormat="1" ht="17.100000000000001" customHeight="1" x14ac:dyDescent="0.25">
      <c r="A7" s="191">
        <f>Rechnung!B26</f>
        <v>0</v>
      </c>
      <c r="B7" s="192" t="s">
        <v>155</v>
      </c>
      <c r="C7" s="193" t="s">
        <v>74</v>
      </c>
      <c r="D7" s="194">
        <v>80</v>
      </c>
      <c r="E7" s="194">
        <f>A7*D7</f>
        <v>0</v>
      </c>
      <c r="F7" s="194"/>
      <c r="G7" s="195"/>
      <c r="H7" s="196"/>
    </row>
    <row r="8" spans="1:9" s="54" customFormat="1" ht="17.100000000000001" customHeight="1" x14ac:dyDescent="0.25">
      <c r="A8" s="191"/>
      <c r="B8" s="192"/>
      <c r="C8" s="193" t="s">
        <v>75</v>
      </c>
      <c r="D8" s="194"/>
      <c r="E8" s="194">
        <f t="shared" ref="E8:E14" si="0">A8*D8</f>
        <v>0</v>
      </c>
      <c r="F8" s="195"/>
      <c r="G8" s="193"/>
      <c r="H8" s="196"/>
    </row>
    <row r="9" spans="1:9" s="54" customFormat="1" ht="17.100000000000001" customHeight="1" x14ac:dyDescent="0.25">
      <c r="A9" s="191">
        <f>Rechnung!B37</f>
        <v>0</v>
      </c>
      <c r="B9" s="192"/>
      <c r="C9" s="193" t="s">
        <v>76</v>
      </c>
      <c r="D9" s="194">
        <v>95</v>
      </c>
      <c r="E9" s="194">
        <f t="shared" si="0"/>
        <v>0</v>
      </c>
      <c r="F9" s="195"/>
      <c r="G9" s="193"/>
      <c r="H9" s="196"/>
    </row>
    <row r="10" spans="1:9" s="54" customFormat="1" ht="17.100000000000001" customHeight="1" x14ac:dyDescent="0.25">
      <c r="A10" s="191"/>
      <c r="B10" s="192"/>
      <c r="C10" s="193" t="s">
        <v>75</v>
      </c>
      <c r="D10" s="194"/>
      <c r="E10" s="194">
        <f t="shared" si="0"/>
        <v>0</v>
      </c>
      <c r="F10" s="195"/>
      <c r="G10" s="193"/>
      <c r="H10" s="196"/>
    </row>
    <row r="11" spans="1:9" s="54" customFormat="1" ht="17.100000000000001" customHeight="1" x14ac:dyDescent="0.25">
      <c r="A11" s="191"/>
      <c r="B11" s="192"/>
      <c r="C11" s="193" t="s">
        <v>77</v>
      </c>
      <c r="D11" s="194"/>
      <c r="E11" s="194">
        <f t="shared" si="0"/>
        <v>0</v>
      </c>
      <c r="F11" s="195"/>
      <c r="G11" s="194">
        <f>SUM(E7:E11)</f>
        <v>0</v>
      </c>
      <c r="H11" s="203" t="s">
        <v>155</v>
      </c>
    </row>
    <row r="12" spans="1:9" s="54" customFormat="1" ht="17.100000000000001" customHeight="1" x14ac:dyDescent="0.25">
      <c r="A12" s="204">
        <f>Rechnung!B27</f>
        <v>0</v>
      </c>
      <c r="B12" s="205" t="s">
        <v>190</v>
      </c>
      <c r="C12" s="206" t="s">
        <v>74</v>
      </c>
      <c r="D12" s="207">
        <v>100</v>
      </c>
      <c r="E12" s="207">
        <f t="shared" si="0"/>
        <v>0</v>
      </c>
      <c r="F12" s="208"/>
      <c r="G12" s="206"/>
      <c r="H12" s="308"/>
    </row>
    <row r="13" spans="1:9" s="54" customFormat="1" ht="17.100000000000001" customHeight="1" x14ac:dyDescent="0.25">
      <c r="A13" s="204"/>
      <c r="B13" s="206"/>
      <c r="C13" s="206" t="s">
        <v>75</v>
      </c>
      <c r="D13" s="207"/>
      <c r="E13" s="207">
        <f t="shared" si="0"/>
        <v>0</v>
      </c>
      <c r="F13" s="208"/>
      <c r="G13" s="206"/>
      <c r="H13" s="308"/>
    </row>
    <row r="14" spans="1:9" s="54" customFormat="1" ht="17.100000000000001" customHeight="1" x14ac:dyDescent="0.25">
      <c r="A14" s="204"/>
      <c r="B14" s="206"/>
      <c r="C14" s="206" t="s">
        <v>77</v>
      </c>
      <c r="D14" s="207"/>
      <c r="E14" s="207">
        <f t="shared" si="0"/>
        <v>0</v>
      </c>
      <c r="F14" s="208"/>
      <c r="G14" s="207">
        <f>SUM(E12:E14)</f>
        <v>0</v>
      </c>
      <c r="H14" s="202" t="s">
        <v>156</v>
      </c>
    </row>
    <row r="15" spans="1:9" s="54" customFormat="1" ht="17.100000000000001" customHeight="1" x14ac:dyDescent="0.25">
      <c r="A15" s="204">
        <f>Rechnung!B28+Rechnung!H28</f>
        <v>0</v>
      </c>
      <c r="B15" s="192" t="s">
        <v>239</v>
      </c>
      <c r="C15" s="192" t="s">
        <v>240</v>
      </c>
      <c r="D15" s="194">
        <v>100</v>
      </c>
      <c r="E15" s="194">
        <f t="shared" ref="E15:E23" si="1">A15*D15</f>
        <v>0</v>
      </c>
      <c r="F15" s="195"/>
      <c r="G15" s="193"/>
      <c r="H15" s="196"/>
    </row>
    <row r="16" spans="1:9" s="54" customFormat="1" ht="17.100000000000001" customHeight="1" x14ac:dyDescent="0.25">
      <c r="A16" s="191"/>
      <c r="B16" s="192"/>
      <c r="C16" s="193" t="s">
        <v>75</v>
      </c>
      <c r="D16" s="194"/>
      <c r="E16" s="194">
        <f t="shared" si="1"/>
        <v>0</v>
      </c>
      <c r="F16" s="195"/>
      <c r="G16" s="193"/>
      <c r="H16" s="196"/>
    </row>
    <row r="17" spans="1:8" s="54" customFormat="1" ht="17.100000000000001" customHeight="1" x14ac:dyDescent="0.25">
      <c r="A17" s="191">
        <f>Rechnung!B29</f>
        <v>0</v>
      </c>
      <c r="B17" s="192"/>
      <c r="C17" s="192" t="s">
        <v>241</v>
      </c>
      <c r="D17" s="194">
        <v>100</v>
      </c>
      <c r="E17" s="194">
        <f t="shared" si="1"/>
        <v>0</v>
      </c>
      <c r="F17" s="195"/>
      <c r="G17" s="193"/>
      <c r="H17" s="196"/>
    </row>
    <row r="18" spans="1:8" s="54" customFormat="1" ht="17.100000000000001" customHeight="1" x14ac:dyDescent="0.25">
      <c r="A18" s="191"/>
      <c r="B18" s="192"/>
      <c r="C18" s="193" t="s">
        <v>75</v>
      </c>
      <c r="D18" s="194"/>
      <c r="E18" s="194">
        <f t="shared" si="1"/>
        <v>0</v>
      </c>
      <c r="F18" s="195"/>
      <c r="G18" s="193"/>
      <c r="H18" s="196"/>
    </row>
    <row r="19" spans="1:8" s="54" customFormat="1" ht="17.100000000000001" customHeight="1" x14ac:dyDescent="0.25">
      <c r="A19" s="191">
        <f>Rechnung!H40</f>
        <v>0</v>
      </c>
      <c r="B19" s="192"/>
      <c r="C19" s="192" t="s">
        <v>242</v>
      </c>
      <c r="D19" s="194">
        <v>120</v>
      </c>
      <c r="E19" s="194">
        <f t="shared" si="1"/>
        <v>0</v>
      </c>
      <c r="F19" s="195"/>
      <c r="G19" s="193"/>
      <c r="H19" s="196"/>
    </row>
    <row r="20" spans="1:8" s="54" customFormat="1" ht="17.100000000000001" customHeight="1" x14ac:dyDescent="0.25">
      <c r="A20" s="191"/>
      <c r="B20" s="192"/>
      <c r="C20" s="193" t="s">
        <v>75</v>
      </c>
      <c r="D20" s="194"/>
      <c r="E20" s="194">
        <f t="shared" si="1"/>
        <v>0</v>
      </c>
      <c r="F20" s="195"/>
      <c r="G20" s="195">
        <f>SUM(E15:E20)</f>
        <v>0</v>
      </c>
      <c r="H20" s="203" t="s">
        <v>244</v>
      </c>
    </row>
    <row r="21" spans="1:8" s="54" customFormat="1" ht="17.100000000000001" customHeight="1" x14ac:dyDescent="0.25">
      <c r="A21" s="451">
        <f>Rechnung!B38</f>
        <v>0</v>
      </c>
      <c r="B21" s="452" t="s">
        <v>237</v>
      </c>
      <c r="C21" s="453" t="s">
        <v>78</v>
      </c>
      <c r="D21" s="454">
        <v>92</v>
      </c>
      <c r="E21" s="454">
        <f t="shared" si="1"/>
        <v>0</v>
      </c>
      <c r="F21" s="455"/>
      <c r="G21" s="453"/>
      <c r="H21" s="456"/>
    </row>
    <row r="22" spans="1:8" s="54" customFormat="1" ht="17.100000000000001" customHeight="1" x14ac:dyDescent="0.25">
      <c r="A22" s="451"/>
      <c r="B22" s="452"/>
      <c r="C22" s="453" t="s">
        <v>75</v>
      </c>
      <c r="D22" s="454"/>
      <c r="E22" s="454">
        <f t="shared" si="1"/>
        <v>0</v>
      </c>
      <c r="F22" s="455"/>
      <c r="G22" s="453"/>
      <c r="H22" s="456"/>
    </row>
    <row r="23" spans="1:8" s="54" customFormat="1" ht="17.100000000000001" customHeight="1" x14ac:dyDescent="0.25">
      <c r="A23" s="451"/>
      <c r="B23" s="452"/>
      <c r="C23" s="453" t="s">
        <v>77</v>
      </c>
      <c r="D23" s="454"/>
      <c r="E23" s="454">
        <f t="shared" si="1"/>
        <v>0</v>
      </c>
      <c r="F23" s="454"/>
      <c r="G23" s="455">
        <f>SUM(E21:E23)</f>
        <v>0</v>
      </c>
      <c r="H23" s="457" t="s">
        <v>243</v>
      </c>
    </row>
    <row r="24" spans="1:8" s="54" customFormat="1" ht="17.100000000000001" customHeight="1" x14ac:dyDescent="0.25">
      <c r="A24" s="197">
        <f>SUM(Rechnung!H26:H27)</f>
        <v>0</v>
      </c>
      <c r="B24" s="198" t="s">
        <v>219</v>
      </c>
      <c r="C24" s="199" t="s">
        <v>150</v>
      </c>
      <c r="D24" s="200">
        <v>80</v>
      </c>
      <c r="E24" s="200">
        <f>A24*D24</f>
        <v>0</v>
      </c>
      <c r="F24" s="201"/>
      <c r="G24" s="201"/>
      <c r="H24" s="202"/>
    </row>
    <row r="25" spans="1:8" s="54" customFormat="1" ht="17.100000000000001" customHeight="1" x14ac:dyDescent="0.25">
      <c r="A25" s="197"/>
      <c r="B25" s="198"/>
      <c r="C25" s="199" t="s">
        <v>75</v>
      </c>
      <c r="D25" s="200"/>
      <c r="E25" s="200">
        <f>A25*D25</f>
        <v>0</v>
      </c>
      <c r="F25" s="201"/>
      <c r="G25" s="201"/>
      <c r="H25" s="202"/>
    </row>
    <row r="26" spans="1:8" s="54" customFormat="1" ht="17.100000000000001" customHeight="1" x14ac:dyDescent="0.25">
      <c r="A26" s="197"/>
      <c r="B26" s="198"/>
      <c r="C26" s="199"/>
      <c r="D26" s="200"/>
      <c r="E26" s="200"/>
      <c r="F26" s="208"/>
      <c r="G26" s="201">
        <f>SUM(E24:E26)</f>
        <v>0</v>
      </c>
      <c r="H26" s="202" t="s">
        <v>157</v>
      </c>
    </row>
    <row r="27" spans="1:8" s="54" customFormat="1" ht="17.100000000000001" customHeight="1" x14ac:dyDescent="0.25">
      <c r="A27" s="191">
        <f>Rechnung!B30</f>
        <v>0</v>
      </c>
      <c r="B27" s="192" t="s">
        <v>79</v>
      </c>
      <c r="C27" s="193" t="s">
        <v>78</v>
      </c>
      <c r="D27" s="194">
        <v>73</v>
      </c>
      <c r="E27" s="194">
        <f t="shared" ref="E27:E47" si="2">A27*D27</f>
        <v>0</v>
      </c>
      <c r="F27" s="194"/>
      <c r="G27" s="195"/>
      <c r="H27" s="203"/>
    </row>
    <row r="28" spans="1:8" s="54" customFormat="1" ht="17.100000000000001" customHeight="1" x14ac:dyDescent="0.25">
      <c r="A28" s="191"/>
      <c r="B28" s="192"/>
      <c r="C28" s="193" t="s">
        <v>75</v>
      </c>
      <c r="D28" s="194"/>
      <c r="E28" s="194">
        <f t="shared" si="2"/>
        <v>0</v>
      </c>
      <c r="F28" s="194"/>
      <c r="G28" s="195"/>
      <c r="H28" s="203"/>
    </row>
    <row r="29" spans="1:8" s="54" customFormat="1" ht="17.100000000000001" customHeight="1" x14ac:dyDescent="0.25">
      <c r="A29" s="191"/>
      <c r="B29" s="192"/>
      <c r="C29" s="193" t="s">
        <v>80</v>
      </c>
      <c r="D29" s="194">
        <v>7</v>
      </c>
      <c r="E29" s="194">
        <f t="shared" si="2"/>
        <v>0</v>
      </c>
      <c r="F29" s="194"/>
      <c r="G29" s="195"/>
      <c r="H29" s="203"/>
    </row>
    <row r="30" spans="1:8" s="54" customFormat="1" ht="17.100000000000001" customHeight="1" x14ac:dyDescent="0.25">
      <c r="A30" s="191"/>
      <c r="B30" s="192"/>
      <c r="C30" s="193" t="s">
        <v>77</v>
      </c>
      <c r="D30" s="194">
        <v>0</v>
      </c>
      <c r="E30" s="194">
        <f t="shared" si="2"/>
        <v>0</v>
      </c>
      <c r="F30" s="195"/>
      <c r="G30" s="195">
        <f>SUM(E27:E30)</f>
        <v>0</v>
      </c>
      <c r="H30" s="203" t="s">
        <v>81</v>
      </c>
    </row>
    <row r="31" spans="1:8" s="54" customFormat="1" ht="17.100000000000001" customHeight="1" x14ac:dyDescent="0.25">
      <c r="A31" s="204">
        <f>Rechnung!H38</f>
        <v>0</v>
      </c>
      <c r="B31" s="205" t="s">
        <v>82</v>
      </c>
      <c r="C31" s="206" t="s">
        <v>78</v>
      </c>
      <c r="D31" s="207">
        <v>80</v>
      </c>
      <c r="E31" s="207">
        <f t="shared" si="2"/>
        <v>0</v>
      </c>
      <c r="F31" s="207"/>
      <c r="G31" s="208"/>
      <c r="H31" s="202"/>
    </row>
    <row r="32" spans="1:8" s="54" customFormat="1" ht="17.100000000000001" customHeight="1" x14ac:dyDescent="0.25">
      <c r="A32" s="204"/>
      <c r="B32" s="205"/>
      <c r="C32" s="206" t="s">
        <v>75</v>
      </c>
      <c r="D32" s="207"/>
      <c r="E32" s="207">
        <f>A32*D32</f>
        <v>0</v>
      </c>
      <c r="F32" s="207"/>
      <c r="G32" s="208"/>
      <c r="H32" s="202"/>
    </row>
    <row r="33" spans="1:8" s="54" customFormat="1" ht="17.100000000000001" customHeight="1" x14ac:dyDescent="0.25">
      <c r="A33" s="204"/>
      <c r="B33" s="205"/>
      <c r="C33" s="206" t="s">
        <v>77</v>
      </c>
      <c r="D33" s="207">
        <v>0</v>
      </c>
      <c r="E33" s="207">
        <f>A33*D33</f>
        <v>0</v>
      </c>
      <c r="F33" s="207"/>
      <c r="G33" s="208">
        <f>SUM(E31:E33)</f>
        <v>0</v>
      </c>
      <c r="H33" s="202" t="s">
        <v>82</v>
      </c>
    </row>
    <row r="34" spans="1:8" s="54" customFormat="1" ht="17.100000000000001" customHeight="1" x14ac:dyDescent="0.25">
      <c r="A34" s="191">
        <f>Rechnung!H39</f>
        <v>0</v>
      </c>
      <c r="B34" s="192" t="s">
        <v>245</v>
      </c>
      <c r="C34" s="193" t="s">
        <v>78</v>
      </c>
      <c r="D34" s="194">
        <v>80</v>
      </c>
      <c r="E34" s="194">
        <f>A34*D34</f>
        <v>0</v>
      </c>
      <c r="F34" s="194"/>
      <c r="G34" s="195"/>
      <c r="H34" s="209"/>
    </row>
    <row r="35" spans="1:8" s="54" customFormat="1" ht="17.100000000000001" customHeight="1" x14ac:dyDescent="0.25">
      <c r="A35" s="191"/>
      <c r="B35" s="192"/>
      <c r="C35" s="193" t="s">
        <v>75</v>
      </c>
      <c r="D35" s="194">
        <v>17</v>
      </c>
      <c r="E35" s="194">
        <f>A35*D35</f>
        <v>0</v>
      </c>
      <c r="F35" s="195"/>
      <c r="G35" s="195">
        <f>SUM(E34:E35)</f>
        <v>0</v>
      </c>
      <c r="H35" s="209" t="s">
        <v>83</v>
      </c>
    </row>
    <row r="36" spans="1:8" s="54" customFormat="1" ht="17.100000000000001" customHeight="1" x14ac:dyDescent="0.25">
      <c r="A36" s="197">
        <f>Rechnung!B39</f>
        <v>0</v>
      </c>
      <c r="B36" s="198" t="s">
        <v>43</v>
      </c>
      <c r="C36" s="199" t="s">
        <v>78</v>
      </c>
      <c r="D36" s="207">
        <v>104</v>
      </c>
      <c r="E36" s="200">
        <f t="shared" si="2"/>
        <v>0</v>
      </c>
      <c r="F36" s="200"/>
      <c r="G36" s="201"/>
      <c r="H36" s="202"/>
    </row>
    <row r="37" spans="1:8" s="54" customFormat="1" ht="17.100000000000001" customHeight="1" x14ac:dyDescent="0.25">
      <c r="A37" s="197"/>
      <c r="B37" s="198" t="s">
        <v>84</v>
      </c>
      <c r="C37" s="199" t="s">
        <v>75</v>
      </c>
      <c r="D37" s="200"/>
      <c r="E37" s="200">
        <f t="shared" si="2"/>
        <v>0</v>
      </c>
      <c r="F37" s="200"/>
      <c r="G37" s="201"/>
      <c r="H37" s="202"/>
    </row>
    <row r="38" spans="1:8" s="54" customFormat="1" ht="17.100000000000001" customHeight="1" x14ac:dyDescent="0.25">
      <c r="A38" s="197"/>
      <c r="B38" s="198"/>
      <c r="C38" s="199" t="s">
        <v>77</v>
      </c>
      <c r="D38" s="200">
        <v>90</v>
      </c>
      <c r="E38" s="200">
        <f t="shared" si="2"/>
        <v>0</v>
      </c>
      <c r="F38" s="325"/>
      <c r="G38" s="201">
        <f>SUM(E36:E38)</f>
        <v>0</v>
      </c>
      <c r="H38" s="210" t="s">
        <v>84</v>
      </c>
    </row>
    <row r="39" spans="1:8" s="54" customFormat="1" ht="17.100000000000001" customHeight="1" x14ac:dyDescent="0.25">
      <c r="A39" s="191">
        <f>Rechnung!B40</f>
        <v>0</v>
      </c>
      <c r="B39" s="192" t="s">
        <v>85</v>
      </c>
      <c r="C39" s="193" t="s">
        <v>78</v>
      </c>
      <c r="D39" s="194">
        <v>107</v>
      </c>
      <c r="E39" s="194">
        <f t="shared" si="2"/>
        <v>0</v>
      </c>
      <c r="F39" s="194"/>
      <c r="G39" s="195"/>
      <c r="H39" s="203"/>
    </row>
    <row r="40" spans="1:8" s="54" customFormat="1" ht="17.100000000000001" customHeight="1" x14ac:dyDescent="0.25">
      <c r="A40" s="191"/>
      <c r="B40" s="192" t="s">
        <v>86</v>
      </c>
      <c r="C40" s="193" t="s">
        <v>75</v>
      </c>
      <c r="D40" s="194"/>
      <c r="E40" s="194">
        <f t="shared" si="2"/>
        <v>0</v>
      </c>
      <c r="F40" s="194"/>
      <c r="G40" s="195"/>
      <c r="H40" s="203"/>
    </row>
    <row r="41" spans="1:8" s="54" customFormat="1" ht="17.100000000000001" customHeight="1" x14ac:dyDescent="0.25">
      <c r="A41" s="191"/>
      <c r="B41" s="192"/>
      <c r="C41" s="193" t="s">
        <v>87</v>
      </c>
      <c r="D41" s="194">
        <v>28</v>
      </c>
      <c r="E41" s="194">
        <f t="shared" si="2"/>
        <v>0</v>
      </c>
      <c r="F41" s="194"/>
      <c r="G41" s="195"/>
      <c r="H41" s="203"/>
    </row>
    <row r="42" spans="1:8" s="54" customFormat="1" ht="17.100000000000001" customHeight="1" x14ac:dyDescent="0.25">
      <c r="A42" s="191"/>
      <c r="B42" s="192"/>
      <c r="C42" s="193" t="s">
        <v>77</v>
      </c>
      <c r="D42" s="194"/>
      <c r="E42" s="194">
        <f t="shared" si="2"/>
        <v>0</v>
      </c>
      <c r="F42" s="195"/>
      <c r="G42" s="195">
        <f>SUM(E39:E42)</f>
        <v>0</v>
      </c>
      <c r="H42" s="203" t="s">
        <v>86</v>
      </c>
    </row>
    <row r="43" spans="1:8" s="54" customFormat="1" ht="17.100000000000001" customHeight="1" x14ac:dyDescent="0.25">
      <c r="A43" s="197">
        <f>Rechnung!B41</f>
        <v>0</v>
      </c>
      <c r="B43" s="198" t="s">
        <v>40</v>
      </c>
      <c r="C43" s="199" t="s">
        <v>40</v>
      </c>
      <c r="D43" s="207">
        <v>75</v>
      </c>
      <c r="E43" s="200">
        <f t="shared" si="2"/>
        <v>0</v>
      </c>
      <c r="F43" s="200"/>
      <c r="G43" s="201"/>
      <c r="H43" s="202"/>
    </row>
    <row r="44" spans="1:8" s="54" customFormat="1" ht="17.100000000000001" customHeight="1" x14ac:dyDescent="0.25">
      <c r="A44" s="211"/>
      <c r="B44" s="198" t="s">
        <v>146</v>
      </c>
      <c r="C44" s="199" t="s">
        <v>75</v>
      </c>
      <c r="D44" s="200"/>
      <c r="E44" s="200">
        <f t="shared" si="2"/>
        <v>0</v>
      </c>
      <c r="F44" s="200"/>
      <c r="G44" s="201"/>
      <c r="H44" s="202"/>
    </row>
    <row r="45" spans="1:8" s="54" customFormat="1" ht="17.100000000000001" customHeight="1" x14ac:dyDescent="0.25">
      <c r="A45" s="197"/>
      <c r="B45" s="198"/>
      <c r="C45" s="199" t="s">
        <v>77</v>
      </c>
      <c r="D45" s="200"/>
      <c r="E45" s="200">
        <f t="shared" si="2"/>
        <v>0</v>
      </c>
      <c r="F45" s="207"/>
      <c r="G45" s="201">
        <f>SUM(E43:E45)</f>
        <v>0</v>
      </c>
      <c r="H45" s="202" t="s">
        <v>149</v>
      </c>
    </row>
    <row r="46" spans="1:8" s="54" customFormat="1" ht="17.100000000000001" customHeight="1" x14ac:dyDescent="0.25">
      <c r="A46" s="204">
        <f>Rechnung!H37</f>
        <v>0</v>
      </c>
      <c r="B46" s="205" t="s">
        <v>41</v>
      </c>
      <c r="C46" s="206" t="s">
        <v>88</v>
      </c>
      <c r="D46" s="207">
        <v>75</v>
      </c>
      <c r="E46" s="207">
        <f t="shared" si="2"/>
        <v>0</v>
      </c>
      <c r="F46" s="207"/>
      <c r="G46" s="208"/>
      <c r="H46" s="202"/>
    </row>
    <row r="47" spans="1:8" s="54" customFormat="1" ht="17.100000000000001" customHeight="1" x14ac:dyDescent="0.25">
      <c r="A47" s="204"/>
      <c r="B47" s="205"/>
      <c r="C47" s="206" t="s">
        <v>89</v>
      </c>
      <c r="D47" s="207"/>
      <c r="E47" s="207">
        <f t="shared" si="2"/>
        <v>0</v>
      </c>
      <c r="F47" s="208"/>
      <c r="G47" s="208">
        <f>SUM(E46:E47)</f>
        <v>0</v>
      </c>
      <c r="H47" s="202" t="s">
        <v>90</v>
      </c>
    </row>
    <row r="48" spans="1:8" s="54" customFormat="1" ht="17.100000000000001" customHeight="1" x14ac:dyDescent="0.25">
      <c r="A48" s="191">
        <f>Rechnung!A46</f>
        <v>0</v>
      </c>
      <c r="B48" s="192" t="s">
        <v>96</v>
      </c>
      <c r="C48" s="193" t="s">
        <v>97</v>
      </c>
      <c r="D48" s="194">
        <v>10</v>
      </c>
      <c r="E48" s="194">
        <f>A48*D48</f>
        <v>0</v>
      </c>
      <c r="F48" s="194"/>
      <c r="G48" s="195"/>
      <c r="H48" s="209"/>
    </row>
    <row r="49" spans="1:8" s="54" customFormat="1" ht="17.100000000000001" customHeight="1" x14ac:dyDescent="0.25">
      <c r="A49" s="191"/>
      <c r="B49" s="192"/>
      <c r="C49" s="193" t="s">
        <v>98</v>
      </c>
      <c r="D49" s="194">
        <v>2</v>
      </c>
      <c r="E49" s="194">
        <f>A49*D49</f>
        <v>0</v>
      </c>
      <c r="F49" s="194"/>
      <c r="G49" s="195">
        <f>SUM(E48:E49)</f>
        <v>0</v>
      </c>
      <c r="H49" s="209" t="s">
        <v>246</v>
      </c>
    </row>
    <row r="50" spans="1:8" s="54" customFormat="1" ht="8.25" customHeight="1" x14ac:dyDescent="0.25">
      <c r="A50" s="212"/>
      <c r="B50" s="213"/>
      <c r="C50" s="213"/>
      <c r="D50" s="214"/>
      <c r="E50" s="214"/>
      <c r="F50" s="214"/>
      <c r="G50" s="215"/>
      <c r="H50" s="216"/>
    </row>
    <row r="51" spans="1:8" s="54" customFormat="1" ht="17.100000000000001" customHeight="1" x14ac:dyDescent="0.25">
      <c r="A51" s="217">
        <f>Rechnung!A46</f>
        <v>0</v>
      </c>
      <c r="B51" s="241">
        <v>0</v>
      </c>
      <c r="C51" s="242" t="s">
        <v>91</v>
      </c>
      <c r="D51" s="243">
        <v>128</v>
      </c>
      <c r="E51" s="243">
        <f t="shared" ref="E51:E63" si="3">IF(D51&lt;&gt;"",ROUND(D51*A51,2),"")</f>
        <v>0</v>
      </c>
      <c r="F51" s="244"/>
      <c r="G51" s="245"/>
      <c r="H51" s="221"/>
    </row>
    <row r="52" spans="1:8" s="54" customFormat="1" ht="17.100000000000001" customHeight="1" x14ac:dyDescent="0.25">
      <c r="A52" s="217"/>
      <c r="B52" s="227"/>
      <c r="C52" s="228" t="s">
        <v>75</v>
      </c>
      <c r="D52" s="220">
        <v>32</v>
      </c>
      <c r="E52" s="220">
        <f t="shared" si="3"/>
        <v>0</v>
      </c>
      <c r="F52" s="219"/>
      <c r="G52" s="229"/>
      <c r="H52" s="221"/>
    </row>
    <row r="53" spans="1:8" s="54" customFormat="1" ht="17.100000000000001" customHeight="1" x14ac:dyDescent="0.25">
      <c r="A53" s="217"/>
      <c r="B53" s="227"/>
      <c r="C53" s="228" t="s">
        <v>92</v>
      </c>
      <c r="D53" s="220">
        <v>5</v>
      </c>
      <c r="E53" s="220">
        <f t="shared" si="3"/>
        <v>0</v>
      </c>
      <c r="F53" s="219"/>
      <c r="G53" s="229"/>
      <c r="H53" s="221"/>
    </row>
    <row r="54" spans="1:8" s="54" customFormat="1" ht="17.100000000000001" customHeight="1" x14ac:dyDescent="0.25">
      <c r="A54" s="217"/>
      <c r="B54" s="227"/>
      <c r="C54" s="228" t="s">
        <v>93</v>
      </c>
      <c r="D54" s="220"/>
      <c r="E54" s="220" t="str">
        <f t="shared" si="3"/>
        <v/>
      </c>
      <c r="F54" s="219"/>
      <c r="G54" s="229"/>
      <c r="H54" s="221"/>
    </row>
    <row r="55" spans="1:8" s="54" customFormat="1" ht="17.100000000000001" customHeight="1" x14ac:dyDescent="0.25">
      <c r="A55" s="234"/>
      <c r="B55" s="227"/>
      <c r="C55" s="228" t="s">
        <v>77</v>
      </c>
      <c r="D55" s="220"/>
      <c r="E55" s="220" t="str">
        <f t="shared" si="3"/>
        <v/>
      </c>
      <c r="F55" s="219"/>
      <c r="G55" s="229">
        <f>SUM(E51:E55)</f>
        <v>0</v>
      </c>
      <c r="H55" s="221"/>
    </row>
    <row r="56" spans="1:8" s="54" customFormat="1" ht="17.100000000000001" customHeight="1" x14ac:dyDescent="0.25">
      <c r="A56" s="191">
        <f>Rechnung!A46</f>
        <v>0</v>
      </c>
      <c r="B56" s="227">
        <v>0</v>
      </c>
      <c r="C56" s="228" t="s">
        <v>105</v>
      </c>
      <c r="D56" s="220">
        <v>74</v>
      </c>
      <c r="E56" s="220">
        <f t="shared" si="3"/>
        <v>0</v>
      </c>
      <c r="F56" s="219"/>
      <c r="G56" s="229"/>
      <c r="H56" s="221"/>
    </row>
    <row r="57" spans="1:8" s="54" customFormat="1" ht="17.100000000000001" customHeight="1" x14ac:dyDescent="0.25">
      <c r="A57" s="191"/>
      <c r="B57" s="227"/>
      <c r="C57" s="228" t="s">
        <v>75</v>
      </c>
      <c r="D57" s="220">
        <v>19</v>
      </c>
      <c r="E57" s="220">
        <f t="shared" si="3"/>
        <v>0</v>
      </c>
      <c r="F57" s="219"/>
      <c r="G57" s="229"/>
      <c r="H57" s="221"/>
    </row>
    <row r="58" spans="1:8" s="54" customFormat="1" ht="17.100000000000001" customHeight="1" x14ac:dyDescent="0.25">
      <c r="A58" s="191"/>
      <c r="B58" s="227"/>
      <c r="C58" s="228" t="s">
        <v>93</v>
      </c>
      <c r="D58" s="220"/>
      <c r="E58" s="220" t="str">
        <f t="shared" si="3"/>
        <v/>
      </c>
      <c r="F58" s="219"/>
      <c r="G58" s="229"/>
      <c r="H58" s="221"/>
    </row>
    <row r="59" spans="1:8" s="54" customFormat="1" ht="17.100000000000001" customHeight="1" x14ac:dyDescent="0.25">
      <c r="A59" s="191"/>
      <c r="B59" s="227"/>
      <c r="C59" s="228" t="s">
        <v>77</v>
      </c>
      <c r="D59" s="220">
        <v>70</v>
      </c>
      <c r="E59" s="220">
        <f t="shared" si="3"/>
        <v>0</v>
      </c>
      <c r="F59" s="219"/>
      <c r="G59" s="229">
        <f>SUM(E56:E59)</f>
        <v>0</v>
      </c>
      <c r="H59" s="221"/>
    </row>
    <row r="60" spans="1:8" s="54" customFormat="1" ht="17.100000000000001" customHeight="1" x14ac:dyDescent="0.25">
      <c r="A60" s="191">
        <f>Rechnung!A46</f>
        <v>0</v>
      </c>
      <c r="B60" s="227" t="s">
        <v>107</v>
      </c>
      <c r="C60" s="228" t="s">
        <v>94</v>
      </c>
      <c r="D60" s="220">
        <v>64</v>
      </c>
      <c r="E60" s="220">
        <f t="shared" si="3"/>
        <v>0</v>
      </c>
      <c r="F60" s="219"/>
      <c r="G60" s="229"/>
      <c r="H60" s="221"/>
    </row>
    <row r="61" spans="1:8" s="54" customFormat="1" ht="17.100000000000001" customHeight="1" x14ac:dyDescent="0.25">
      <c r="A61" s="191"/>
      <c r="B61" s="227" t="s">
        <v>247</v>
      </c>
      <c r="C61" s="228" t="s">
        <v>75</v>
      </c>
      <c r="D61" s="220">
        <v>16</v>
      </c>
      <c r="E61" s="220">
        <f t="shared" si="3"/>
        <v>0</v>
      </c>
      <c r="F61" s="219"/>
      <c r="G61" s="229"/>
      <c r="H61" s="221"/>
    </row>
    <row r="62" spans="1:8" s="54" customFormat="1" ht="17.100000000000001" customHeight="1" x14ac:dyDescent="0.25">
      <c r="A62" s="191"/>
      <c r="B62" s="228"/>
      <c r="C62" s="228" t="s">
        <v>95</v>
      </c>
      <c r="D62" s="220">
        <v>8</v>
      </c>
      <c r="E62" s="220">
        <f t="shared" si="3"/>
        <v>0</v>
      </c>
      <c r="F62" s="219"/>
      <c r="G62" s="229"/>
      <c r="H62" s="221"/>
    </row>
    <row r="63" spans="1:8" s="54" customFormat="1" ht="17.100000000000001" customHeight="1" x14ac:dyDescent="0.25">
      <c r="A63" s="191"/>
      <c r="B63" s="228"/>
      <c r="C63" s="228" t="s">
        <v>93</v>
      </c>
      <c r="D63" s="220">
        <v>64</v>
      </c>
      <c r="E63" s="220">
        <f t="shared" si="3"/>
        <v>0</v>
      </c>
      <c r="F63" s="219"/>
      <c r="G63" s="229">
        <f>SUM(E60:E63)</f>
        <v>0</v>
      </c>
      <c r="H63" s="221"/>
    </row>
    <row r="64" spans="1:8" s="55" customFormat="1" ht="20.100000000000001" customHeight="1" x14ac:dyDescent="0.3">
      <c r="A64" s="222"/>
      <c r="B64" s="223" t="s">
        <v>99</v>
      </c>
      <c r="C64" s="224"/>
      <c r="D64" s="225"/>
      <c r="E64" s="225"/>
      <c r="F64" s="225"/>
      <c r="G64" s="224"/>
      <c r="H64" s="226">
        <f>SUM(G6:G63)</f>
        <v>0</v>
      </c>
    </row>
    <row r="65" spans="1:9" s="55" customFormat="1" ht="24" customHeight="1" x14ac:dyDescent="0.3">
      <c r="A65" s="236"/>
      <c r="B65" s="237" t="s">
        <v>151</v>
      </c>
      <c r="C65" s="238"/>
      <c r="D65" s="239"/>
      <c r="E65" s="239"/>
      <c r="F65" s="326">
        <f>G65/6</f>
        <v>0</v>
      </c>
      <c r="G65" s="328">
        <f>H6-H64</f>
        <v>0</v>
      </c>
      <c r="H65" s="327"/>
    </row>
    <row r="66" spans="1:9" s="55" customFormat="1" ht="24" customHeight="1" x14ac:dyDescent="0.3">
      <c r="A66" s="295"/>
      <c r="B66" s="301"/>
      <c r="C66" s="297"/>
      <c r="D66" s="298"/>
      <c r="E66" s="298"/>
      <c r="F66" s="298"/>
      <c r="G66" s="297"/>
      <c r="H66" s="302"/>
    </row>
    <row r="67" spans="1:9" s="55" customFormat="1" ht="24" customHeight="1" x14ac:dyDescent="0.3">
      <c r="A67" s="303"/>
      <c r="B67" s="304"/>
      <c r="C67" s="305"/>
      <c r="D67" s="306"/>
      <c r="E67" s="306"/>
      <c r="F67" s="329"/>
      <c r="G67" s="305"/>
      <c r="H67" s="307"/>
    </row>
    <row r="68" spans="1:9" s="55" customFormat="1" ht="8.25" customHeight="1" x14ac:dyDescent="0.3">
      <c r="A68" s="295"/>
      <c r="B68" s="296"/>
      <c r="C68" s="297"/>
      <c r="D68" s="298"/>
      <c r="E68" s="298"/>
      <c r="F68" s="298"/>
      <c r="G68" s="299"/>
      <c r="H68" s="300"/>
    </row>
    <row r="69" spans="1:9" s="54" customFormat="1" ht="12.75" customHeight="1" x14ac:dyDescent="0.25">
      <c r="A69" s="240"/>
      <c r="B69" s="241" t="s">
        <v>248</v>
      </c>
      <c r="C69" s="242" t="s">
        <v>91</v>
      </c>
      <c r="D69" s="243">
        <v>168</v>
      </c>
      <c r="E69" s="243">
        <f t="shared" ref="E69:E80" si="4">IF(D69&lt;&gt;"",ROUND(D69*A69,2),"")</f>
        <v>0</v>
      </c>
      <c r="F69" s="244"/>
      <c r="G69" s="245"/>
      <c r="H69" s="246"/>
      <c r="I69" s="545"/>
    </row>
    <row r="70" spans="1:9" s="54" customFormat="1" ht="12.75" customHeight="1" x14ac:dyDescent="0.25">
      <c r="A70" s="217"/>
      <c r="B70" s="227"/>
      <c r="C70" s="228" t="s">
        <v>75</v>
      </c>
      <c r="D70" s="220">
        <v>42</v>
      </c>
      <c r="E70" s="220">
        <f t="shared" si="4"/>
        <v>0</v>
      </c>
      <c r="F70" s="219"/>
      <c r="G70" s="229"/>
      <c r="H70" s="196"/>
      <c r="I70" s="545"/>
    </row>
    <row r="71" spans="1:9" s="54" customFormat="1" ht="12.75" customHeight="1" x14ac:dyDescent="0.25">
      <c r="A71" s="217"/>
      <c r="B71" s="227"/>
      <c r="C71" s="228" t="s">
        <v>92</v>
      </c>
      <c r="D71" s="220"/>
      <c r="E71" s="220" t="str">
        <f t="shared" si="4"/>
        <v/>
      </c>
      <c r="F71" s="219"/>
      <c r="G71" s="229"/>
      <c r="H71" s="196"/>
      <c r="I71" s="545"/>
    </row>
    <row r="72" spans="1:9" s="54" customFormat="1" ht="12.75" customHeight="1" x14ac:dyDescent="0.25">
      <c r="A72" s="217"/>
      <c r="B72" s="227"/>
      <c r="C72" s="228" t="s">
        <v>93</v>
      </c>
      <c r="D72" s="220">
        <v>168</v>
      </c>
      <c r="E72" s="220">
        <f t="shared" si="4"/>
        <v>0</v>
      </c>
      <c r="F72" s="219"/>
      <c r="G72" s="229"/>
      <c r="H72" s="196"/>
    </row>
    <row r="73" spans="1:9" s="54" customFormat="1" ht="12.75" customHeight="1" x14ac:dyDescent="0.25">
      <c r="A73" s="217"/>
      <c r="B73" s="227"/>
      <c r="C73" s="228" t="s">
        <v>77</v>
      </c>
      <c r="D73" s="220"/>
      <c r="E73" s="220" t="str">
        <f t="shared" si="4"/>
        <v/>
      </c>
      <c r="F73" s="219">
        <f>G73/11</f>
        <v>0</v>
      </c>
      <c r="G73" s="229">
        <f>SUM(E69:E73)</f>
        <v>0</v>
      </c>
      <c r="H73" s="196"/>
    </row>
    <row r="74" spans="1:9" s="54" customFormat="1" ht="12.75" customHeight="1" x14ac:dyDescent="0.25">
      <c r="A74" s="217"/>
      <c r="B74" s="227" t="s">
        <v>152</v>
      </c>
      <c r="C74" s="228" t="s">
        <v>91</v>
      </c>
      <c r="D74" s="220">
        <v>168</v>
      </c>
      <c r="E74" s="220">
        <f t="shared" si="4"/>
        <v>0</v>
      </c>
      <c r="F74" s="219"/>
      <c r="G74" s="229"/>
      <c r="H74" s="196"/>
    </row>
    <row r="75" spans="1:9" s="54" customFormat="1" ht="12.75" customHeight="1" x14ac:dyDescent="0.25">
      <c r="A75" s="217"/>
      <c r="B75" s="227"/>
      <c r="C75" s="228" t="s">
        <v>75</v>
      </c>
      <c r="D75" s="220">
        <v>42</v>
      </c>
      <c r="E75" s="220">
        <f t="shared" si="4"/>
        <v>0</v>
      </c>
      <c r="F75" s="219"/>
      <c r="G75" s="229"/>
      <c r="H75" s="196"/>
    </row>
    <row r="76" spans="1:9" s="54" customFormat="1" ht="12.75" customHeight="1" x14ac:dyDescent="0.25">
      <c r="A76" s="217"/>
      <c r="B76" s="227"/>
      <c r="C76" s="228" t="s">
        <v>92</v>
      </c>
      <c r="D76" s="220">
        <v>4</v>
      </c>
      <c r="E76" s="220">
        <f t="shared" si="4"/>
        <v>0</v>
      </c>
      <c r="F76" s="219"/>
      <c r="G76" s="229"/>
      <c r="H76" s="196"/>
    </row>
    <row r="77" spans="1:9" s="54" customFormat="1" ht="12.75" customHeight="1" x14ac:dyDescent="0.25">
      <c r="A77" s="217"/>
      <c r="B77" s="227"/>
      <c r="C77" s="228" t="s">
        <v>93</v>
      </c>
      <c r="D77" s="220"/>
      <c r="E77" s="220" t="str">
        <f t="shared" si="4"/>
        <v/>
      </c>
      <c r="F77" s="219"/>
      <c r="G77" s="229"/>
      <c r="H77" s="196"/>
    </row>
    <row r="78" spans="1:9" s="54" customFormat="1" ht="12.75" customHeight="1" x14ac:dyDescent="0.25">
      <c r="A78" s="217"/>
      <c r="B78" s="227"/>
      <c r="C78" s="228" t="s">
        <v>77</v>
      </c>
      <c r="D78" s="220"/>
      <c r="E78" s="220" t="str">
        <f t="shared" si="4"/>
        <v/>
      </c>
      <c r="F78" s="219">
        <f>G78/11</f>
        <v>0</v>
      </c>
      <c r="G78" s="229">
        <f>SUM(E74:E78)</f>
        <v>0</v>
      </c>
      <c r="H78" s="196"/>
    </row>
    <row r="79" spans="1:9" s="54" customFormat="1" ht="12.75" customHeight="1" x14ac:dyDescent="0.25">
      <c r="A79" s="217"/>
      <c r="B79" s="227" t="s">
        <v>100</v>
      </c>
      <c r="C79" s="228" t="s">
        <v>91</v>
      </c>
      <c r="D79" s="220">
        <v>148</v>
      </c>
      <c r="E79" s="220">
        <f t="shared" si="4"/>
        <v>0</v>
      </c>
      <c r="F79" s="219"/>
      <c r="G79" s="229"/>
      <c r="H79" s="196"/>
    </row>
    <row r="80" spans="1:9" s="54" customFormat="1" ht="12.75" customHeight="1" x14ac:dyDescent="0.25">
      <c r="A80" s="217"/>
      <c r="B80" s="227"/>
      <c r="C80" s="228" t="s">
        <v>75</v>
      </c>
      <c r="D80" s="220">
        <v>37</v>
      </c>
      <c r="E80" s="220">
        <f t="shared" si="4"/>
        <v>0</v>
      </c>
      <c r="F80" s="219"/>
      <c r="G80" s="229"/>
      <c r="H80" s="196"/>
    </row>
    <row r="81" spans="1:8" s="54" customFormat="1" ht="12.75" customHeight="1" x14ac:dyDescent="0.25">
      <c r="A81" s="217"/>
      <c r="B81" s="227"/>
      <c r="C81" s="228" t="s">
        <v>92</v>
      </c>
      <c r="D81" s="220">
        <v>6</v>
      </c>
      <c r="E81" s="220"/>
      <c r="F81" s="219"/>
      <c r="G81" s="229"/>
      <c r="H81" s="196"/>
    </row>
    <row r="82" spans="1:8" s="54" customFormat="1" ht="12.75" customHeight="1" x14ac:dyDescent="0.25">
      <c r="A82" s="217"/>
      <c r="B82" s="227"/>
      <c r="C82" s="228" t="s">
        <v>93</v>
      </c>
      <c r="D82" s="220">
        <v>148</v>
      </c>
      <c r="E82" s="220"/>
      <c r="F82" s="219"/>
      <c r="G82" s="229"/>
      <c r="H82" s="196"/>
    </row>
    <row r="83" spans="1:8" s="54" customFormat="1" ht="12.75" customHeight="1" x14ac:dyDescent="0.25">
      <c r="A83" s="217"/>
      <c r="B83" s="227"/>
      <c r="C83" s="228" t="s">
        <v>77</v>
      </c>
      <c r="D83" s="220">
        <v>0</v>
      </c>
      <c r="E83" s="220">
        <f>IF(D83&lt;&gt;"",ROUND(D83*A83,2),"")</f>
        <v>0</v>
      </c>
      <c r="F83" s="219">
        <f>G83/11</f>
        <v>0</v>
      </c>
      <c r="G83" s="229">
        <f>SUM(E79:E83)</f>
        <v>0</v>
      </c>
      <c r="H83" s="196"/>
    </row>
    <row r="84" spans="1:8" s="54" customFormat="1" ht="12.75" customHeight="1" x14ac:dyDescent="0.25">
      <c r="A84" s="217"/>
      <c r="B84" s="227" t="s">
        <v>101</v>
      </c>
      <c r="C84" s="228" t="s">
        <v>91</v>
      </c>
      <c r="D84" s="220">
        <v>116</v>
      </c>
      <c r="E84" s="220">
        <f>IF(D84&lt;&gt;"",ROUND(D84*A84,2),"")</f>
        <v>0</v>
      </c>
      <c r="F84" s="219"/>
      <c r="G84" s="229"/>
      <c r="H84" s="196"/>
    </row>
    <row r="85" spans="1:8" s="54" customFormat="1" ht="12.75" customHeight="1" x14ac:dyDescent="0.25">
      <c r="A85" s="217"/>
      <c r="B85" s="227"/>
      <c r="C85" s="228" t="s">
        <v>75</v>
      </c>
      <c r="D85" s="220">
        <v>30</v>
      </c>
      <c r="E85" s="220">
        <f>IF(D85&lt;&gt;"",ROUND(D85*A85,2),"")</f>
        <v>0</v>
      </c>
      <c r="F85" s="219"/>
      <c r="G85" s="229"/>
      <c r="H85" s="196"/>
    </row>
    <row r="86" spans="1:8" s="54" customFormat="1" ht="12.75" customHeight="1" x14ac:dyDescent="0.25">
      <c r="A86" s="217"/>
      <c r="B86" s="227"/>
      <c r="C86" s="228" t="s">
        <v>92</v>
      </c>
      <c r="D86" s="220">
        <v>6.5</v>
      </c>
      <c r="E86" s="220"/>
      <c r="F86" s="219"/>
      <c r="G86" s="229"/>
      <c r="H86" s="196"/>
    </row>
    <row r="87" spans="1:8" s="54" customFormat="1" ht="12.75" customHeight="1" x14ac:dyDescent="0.25">
      <c r="A87" s="217"/>
      <c r="B87" s="227"/>
      <c r="C87" s="228" t="s">
        <v>93</v>
      </c>
      <c r="D87" s="220">
        <v>120</v>
      </c>
      <c r="E87" s="220"/>
      <c r="F87" s="219"/>
      <c r="G87" s="229"/>
      <c r="H87" s="196"/>
    </row>
    <row r="88" spans="1:8" s="54" customFormat="1" ht="12.75" customHeight="1" x14ac:dyDescent="0.25">
      <c r="A88" s="217"/>
      <c r="B88" s="227"/>
      <c r="C88" s="228" t="s">
        <v>77</v>
      </c>
      <c r="D88" s="220">
        <v>0</v>
      </c>
      <c r="E88" s="220">
        <f>IF(D88&lt;&gt;"",ROUND(D88*A88,2),"")</f>
        <v>0</v>
      </c>
      <c r="F88" s="219">
        <f>G88/11</f>
        <v>0</v>
      </c>
      <c r="G88" s="229">
        <f>SUM(E84:E88)</f>
        <v>0</v>
      </c>
      <c r="H88" s="196"/>
    </row>
    <row r="89" spans="1:8" s="54" customFormat="1" ht="12.75" customHeight="1" x14ac:dyDescent="0.25">
      <c r="A89" s="217"/>
      <c r="B89" s="227" t="s">
        <v>102</v>
      </c>
      <c r="C89" s="228" t="s">
        <v>91</v>
      </c>
      <c r="D89" s="220">
        <v>168</v>
      </c>
      <c r="E89" s="220">
        <f>IF(D89&lt;&gt;"",ROUND(D89*A89,2),"")</f>
        <v>0</v>
      </c>
      <c r="F89" s="219"/>
      <c r="G89" s="229"/>
      <c r="H89" s="196"/>
    </row>
    <row r="90" spans="1:8" s="54" customFormat="1" ht="12.75" customHeight="1" x14ac:dyDescent="0.25">
      <c r="A90" s="217"/>
      <c r="B90" s="227"/>
      <c r="C90" s="228" t="s">
        <v>75</v>
      </c>
      <c r="D90" s="220">
        <v>42</v>
      </c>
      <c r="E90" s="220">
        <f>IF(D90&lt;&gt;"",ROUND(D90*A90,2),"")</f>
        <v>0</v>
      </c>
      <c r="F90" s="219"/>
      <c r="G90" s="229"/>
      <c r="H90" s="196"/>
    </row>
    <row r="91" spans="1:8" s="54" customFormat="1" ht="12.75" customHeight="1" x14ac:dyDescent="0.25">
      <c r="A91" s="217"/>
      <c r="B91" s="227"/>
      <c r="C91" s="228" t="s">
        <v>92</v>
      </c>
      <c r="D91" s="220"/>
      <c r="E91" s="220"/>
      <c r="F91" s="219"/>
      <c r="G91" s="229"/>
      <c r="H91" s="196"/>
    </row>
    <row r="92" spans="1:8" s="54" customFormat="1" ht="12.75" customHeight="1" x14ac:dyDescent="0.25">
      <c r="A92" s="217"/>
      <c r="B92" s="227"/>
      <c r="C92" s="228" t="s">
        <v>93</v>
      </c>
      <c r="D92" s="220"/>
      <c r="E92" s="220" t="str">
        <f>IF(D92&lt;&gt;"",ROUND(D92*A92,2),"")</f>
        <v/>
      </c>
      <c r="F92" s="219"/>
      <c r="G92" s="229"/>
      <c r="H92" s="196"/>
    </row>
    <row r="93" spans="1:8" s="54" customFormat="1" ht="12.75" customHeight="1" x14ac:dyDescent="0.25">
      <c r="A93" s="217"/>
      <c r="B93" s="227"/>
      <c r="C93" s="228" t="s">
        <v>77</v>
      </c>
      <c r="D93" s="220"/>
      <c r="E93" s="220" t="str">
        <f>IF(D93&lt;&gt;"",ROUND(D93*A93,2),"")</f>
        <v/>
      </c>
      <c r="F93" s="219">
        <f>G93/11</f>
        <v>0</v>
      </c>
      <c r="G93" s="229">
        <f>SUM(E89:E93)</f>
        <v>0</v>
      </c>
      <c r="H93" s="196"/>
    </row>
    <row r="94" spans="1:8" s="54" customFormat="1" ht="12.75" customHeight="1" x14ac:dyDescent="0.25">
      <c r="A94" s="217"/>
      <c r="B94" s="227" t="s">
        <v>103</v>
      </c>
      <c r="C94" s="228" t="s">
        <v>91</v>
      </c>
      <c r="D94" s="220">
        <v>74</v>
      </c>
      <c r="E94" s="220">
        <f>IF(D94&lt;&gt;"",ROUND(D94*A94,2),"")</f>
        <v>0</v>
      </c>
      <c r="F94" s="219"/>
      <c r="G94" s="229"/>
      <c r="H94" s="196"/>
    </row>
    <row r="95" spans="1:8" s="54" customFormat="1" ht="12.75" customHeight="1" x14ac:dyDescent="0.25">
      <c r="A95" s="217"/>
      <c r="B95" s="228"/>
      <c r="C95" s="228" t="s">
        <v>75</v>
      </c>
      <c r="D95" s="220">
        <v>19</v>
      </c>
      <c r="E95" s="220">
        <f>IF(D95&lt;&gt;"",ROUND(D95*A95,2),"")</f>
        <v>0</v>
      </c>
      <c r="F95" s="219"/>
      <c r="G95" s="229"/>
      <c r="H95" s="196"/>
    </row>
    <row r="96" spans="1:8" s="54" customFormat="1" ht="12.75" customHeight="1" x14ac:dyDescent="0.25">
      <c r="A96" s="217"/>
      <c r="B96" s="227"/>
      <c r="C96" s="228" t="s">
        <v>93</v>
      </c>
      <c r="D96" s="220"/>
      <c r="E96" s="220" t="str">
        <f t="shared" ref="E96:E101" si="5">IF(D96&lt;&gt;"",ROUND(D96*A96,2),"")</f>
        <v/>
      </c>
      <c r="F96" s="219">
        <f>G96/11</f>
        <v>0</v>
      </c>
      <c r="G96" s="229">
        <f>SUM(E94:E97)</f>
        <v>0</v>
      </c>
      <c r="H96" s="196"/>
    </row>
    <row r="97" spans="1:8" s="54" customFormat="1" ht="12.75" customHeight="1" x14ac:dyDescent="0.25">
      <c r="A97" s="217"/>
      <c r="B97" s="227"/>
      <c r="C97" s="228" t="s">
        <v>77</v>
      </c>
      <c r="D97" s="220"/>
      <c r="E97" s="220" t="str">
        <f t="shared" si="5"/>
        <v/>
      </c>
      <c r="F97" s="219"/>
      <c r="G97" s="218"/>
      <c r="H97" s="196"/>
    </row>
    <row r="98" spans="1:8" s="54" customFormat="1" ht="12.75" customHeight="1" x14ac:dyDescent="0.25">
      <c r="A98" s="217"/>
      <c r="B98" s="227" t="s">
        <v>104</v>
      </c>
      <c r="C98" s="228" t="s">
        <v>105</v>
      </c>
      <c r="D98" s="220">
        <v>74</v>
      </c>
      <c r="E98" s="220">
        <f t="shared" si="5"/>
        <v>0</v>
      </c>
      <c r="F98" s="219"/>
      <c r="G98" s="229"/>
      <c r="H98" s="196"/>
    </row>
    <row r="99" spans="1:8" s="54" customFormat="1" ht="12.75" customHeight="1" x14ac:dyDescent="0.25">
      <c r="A99" s="217"/>
      <c r="B99" s="227"/>
      <c r="C99" s="228" t="s">
        <v>75</v>
      </c>
      <c r="D99" s="220">
        <v>19</v>
      </c>
      <c r="E99" s="220">
        <f t="shared" si="5"/>
        <v>0</v>
      </c>
      <c r="F99" s="219"/>
      <c r="G99" s="229"/>
      <c r="H99" s="196"/>
    </row>
    <row r="100" spans="1:8" s="54" customFormat="1" ht="12.75" customHeight="1" x14ac:dyDescent="0.25">
      <c r="A100" s="217"/>
      <c r="B100" s="227"/>
      <c r="C100" s="228" t="s">
        <v>93</v>
      </c>
      <c r="D100" s="220"/>
      <c r="E100" s="220" t="str">
        <f t="shared" si="5"/>
        <v/>
      </c>
      <c r="F100" s="219"/>
      <c r="G100" s="229"/>
      <c r="H100" s="196"/>
    </row>
    <row r="101" spans="1:8" s="54" customFormat="1" ht="12.75" customHeight="1" x14ac:dyDescent="0.25">
      <c r="A101" s="217"/>
      <c r="B101" s="227"/>
      <c r="C101" s="228" t="s">
        <v>77</v>
      </c>
      <c r="D101" s="220"/>
      <c r="E101" s="220" t="str">
        <f t="shared" si="5"/>
        <v/>
      </c>
      <c r="F101" s="219">
        <f>G101/12</f>
        <v>0</v>
      </c>
      <c r="G101" s="229">
        <f>SUM(E98:E101)</f>
        <v>0</v>
      </c>
      <c r="H101" s="196"/>
    </row>
    <row r="102" spans="1:8" s="54" customFormat="1" ht="12.75" customHeight="1" x14ac:dyDescent="0.25">
      <c r="A102" s="217"/>
      <c r="B102" s="227"/>
      <c r="C102" s="228"/>
      <c r="D102" s="220"/>
      <c r="E102" s="220"/>
      <c r="F102" s="219"/>
      <c r="G102" s="229"/>
      <c r="H102" s="196"/>
    </row>
    <row r="103" spans="1:8" s="54" customFormat="1" ht="12.75" customHeight="1" x14ac:dyDescent="0.25">
      <c r="A103" s="217"/>
      <c r="B103" s="227"/>
      <c r="C103" s="228"/>
      <c r="D103" s="220"/>
      <c r="E103" s="220"/>
      <c r="F103" s="219"/>
      <c r="G103" s="229"/>
      <c r="H103" s="196"/>
    </row>
    <row r="104" spans="1:8" s="54" customFormat="1" ht="12.75" customHeight="1" x14ac:dyDescent="0.25">
      <c r="A104" s="217"/>
      <c r="B104" s="227"/>
      <c r="C104" s="228"/>
      <c r="D104" s="220"/>
      <c r="E104" s="220"/>
      <c r="F104" s="219"/>
      <c r="G104" s="229"/>
      <c r="H104" s="196"/>
    </row>
    <row r="105" spans="1:8" s="54" customFormat="1" ht="12.75" customHeight="1" x14ac:dyDescent="0.25">
      <c r="A105" s="217"/>
      <c r="B105" s="227"/>
      <c r="C105" s="228"/>
      <c r="D105" s="220"/>
      <c r="E105" s="220"/>
      <c r="F105" s="219"/>
      <c r="G105" s="229"/>
      <c r="H105" s="196"/>
    </row>
    <row r="106" spans="1:8" s="54" customFormat="1" ht="12.75" customHeight="1" x14ac:dyDescent="0.25">
      <c r="A106" s="217"/>
      <c r="B106" s="227" t="s">
        <v>106</v>
      </c>
      <c r="C106" s="228" t="s">
        <v>105</v>
      </c>
      <c r="D106" s="220">
        <v>68</v>
      </c>
      <c r="E106" s="220">
        <f t="shared" ref="E106:E107" si="6">IF(D106&lt;&gt;"",ROUND(D106*A106,2),"")</f>
        <v>0</v>
      </c>
      <c r="F106" s="219"/>
      <c r="G106" s="229"/>
      <c r="H106" s="196"/>
    </row>
    <row r="107" spans="1:8" s="54" customFormat="1" ht="12.75" customHeight="1" x14ac:dyDescent="0.25">
      <c r="A107" s="217"/>
      <c r="B107" s="227"/>
      <c r="C107" s="228" t="s">
        <v>75</v>
      </c>
      <c r="D107" s="220">
        <v>17</v>
      </c>
      <c r="E107" s="220">
        <f t="shared" si="6"/>
        <v>0</v>
      </c>
      <c r="F107" s="219"/>
      <c r="G107" s="229"/>
      <c r="H107" s="196"/>
    </row>
    <row r="108" spans="1:8" s="54" customFormat="1" ht="12.75" customHeight="1" x14ac:dyDescent="0.25">
      <c r="A108" s="217"/>
      <c r="B108" s="227"/>
      <c r="C108" s="228" t="s">
        <v>93</v>
      </c>
      <c r="D108" s="220"/>
      <c r="E108" s="220" t="str">
        <f>IF(D108&lt;&gt;"",ROUND(D108*#REF!,2),"")</f>
        <v/>
      </c>
      <c r="F108" s="219"/>
      <c r="G108" s="229"/>
      <c r="H108" s="196"/>
    </row>
    <row r="109" spans="1:8" s="54" customFormat="1" ht="12.75" customHeight="1" x14ac:dyDescent="0.25">
      <c r="A109" s="217"/>
      <c r="B109" s="227"/>
      <c r="C109" s="228" t="s">
        <v>77</v>
      </c>
      <c r="D109" s="220"/>
      <c r="E109" s="220" t="str">
        <f>IF(D109&lt;&gt;"",ROUND(D109*#REF!,2),"")</f>
        <v/>
      </c>
      <c r="F109" s="219">
        <f>G109/12</f>
        <v>0</v>
      </c>
      <c r="G109" s="229">
        <f>SUM(E106:E109)</f>
        <v>0</v>
      </c>
      <c r="H109" s="196"/>
    </row>
    <row r="110" spans="1:8" s="54" customFormat="1" ht="12.75" customHeight="1" x14ac:dyDescent="0.25">
      <c r="A110" s="217"/>
      <c r="B110" s="227" t="s">
        <v>107</v>
      </c>
      <c r="C110" s="228" t="s">
        <v>94</v>
      </c>
      <c r="D110" s="220">
        <v>52</v>
      </c>
      <c r="E110" s="220">
        <f t="shared" ref="E110:E121" si="7">IF(D110&lt;&gt;"",ROUND(D110*A110,2),"")</f>
        <v>0</v>
      </c>
      <c r="F110" s="219"/>
      <c r="G110" s="229"/>
      <c r="H110" s="196"/>
    </row>
    <row r="111" spans="1:8" s="54" customFormat="1" ht="12.75" customHeight="1" x14ac:dyDescent="0.25">
      <c r="A111" s="217"/>
      <c r="B111" s="227" t="s">
        <v>152</v>
      </c>
      <c r="C111" s="228" t="s">
        <v>75</v>
      </c>
      <c r="D111" s="220">
        <v>6.5</v>
      </c>
      <c r="E111" s="220">
        <f t="shared" si="7"/>
        <v>0</v>
      </c>
      <c r="F111" s="219"/>
      <c r="G111" s="229"/>
      <c r="H111" s="196"/>
    </row>
    <row r="112" spans="1:8" s="54" customFormat="1" ht="12.75" customHeight="1" x14ac:dyDescent="0.25">
      <c r="A112" s="217"/>
      <c r="B112" s="227"/>
      <c r="C112" s="228" t="s">
        <v>95</v>
      </c>
      <c r="D112" s="220">
        <v>12</v>
      </c>
      <c r="E112" s="220">
        <f t="shared" si="7"/>
        <v>0</v>
      </c>
      <c r="F112" s="219"/>
      <c r="G112" s="229"/>
      <c r="H112" s="196"/>
    </row>
    <row r="113" spans="1:8" s="54" customFormat="1" ht="12.75" customHeight="1" x14ac:dyDescent="0.25">
      <c r="A113" s="217"/>
      <c r="B113" s="227"/>
      <c r="C113" s="228" t="s">
        <v>93</v>
      </c>
      <c r="D113" s="220">
        <v>44</v>
      </c>
      <c r="E113" s="220">
        <f t="shared" si="7"/>
        <v>0</v>
      </c>
      <c r="F113" s="219">
        <f>G113/11</f>
        <v>0</v>
      </c>
      <c r="G113" s="229">
        <f>SUM(E110:E113)</f>
        <v>0</v>
      </c>
      <c r="H113" s="196"/>
    </row>
    <row r="114" spans="1:8" s="54" customFormat="1" ht="12.75" customHeight="1" x14ac:dyDescent="0.25">
      <c r="A114" s="217"/>
      <c r="B114" s="227" t="s">
        <v>107</v>
      </c>
      <c r="C114" s="228" t="s">
        <v>94</v>
      </c>
      <c r="D114" s="220">
        <v>64</v>
      </c>
      <c r="E114" s="220">
        <f t="shared" si="7"/>
        <v>0</v>
      </c>
      <c r="F114" s="230"/>
      <c r="G114" s="229"/>
      <c r="H114" s="196"/>
    </row>
    <row r="115" spans="1:8" s="54" customFormat="1" ht="12.75" customHeight="1" x14ac:dyDescent="0.25">
      <c r="A115" s="217"/>
      <c r="B115" s="227" t="s">
        <v>108</v>
      </c>
      <c r="C115" s="228" t="s">
        <v>75</v>
      </c>
      <c r="D115" s="220">
        <v>8</v>
      </c>
      <c r="E115" s="220">
        <f t="shared" si="7"/>
        <v>0</v>
      </c>
      <c r="F115" s="230"/>
      <c r="G115" s="229"/>
      <c r="H115" s="196"/>
    </row>
    <row r="116" spans="1:8" s="54" customFormat="1" ht="12.75" customHeight="1" x14ac:dyDescent="0.25">
      <c r="A116" s="217"/>
      <c r="B116" s="227"/>
      <c r="C116" s="228" t="s">
        <v>95</v>
      </c>
      <c r="D116" s="220">
        <v>8</v>
      </c>
      <c r="E116" s="220">
        <f t="shared" si="7"/>
        <v>0</v>
      </c>
      <c r="F116" s="230"/>
      <c r="G116" s="229"/>
      <c r="H116" s="196"/>
    </row>
    <row r="117" spans="1:8" s="54" customFormat="1" ht="12.75" customHeight="1" x14ac:dyDescent="0.25">
      <c r="A117" s="217"/>
      <c r="B117" s="227"/>
      <c r="C117" s="228" t="s">
        <v>93</v>
      </c>
      <c r="D117" s="220"/>
      <c r="E117" s="220" t="str">
        <f t="shared" si="7"/>
        <v/>
      </c>
      <c r="F117" s="219">
        <f>G117/11</f>
        <v>0</v>
      </c>
      <c r="G117" s="229">
        <f>SUM(E114:E117)</f>
        <v>0</v>
      </c>
      <c r="H117" s="196"/>
    </row>
    <row r="118" spans="1:8" s="54" customFormat="1" ht="12.75" customHeight="1" x14ac:dyDescent="0.25">
      <c r="A118" s="217"/>
      <c r="B118" s="227" t="s">
        <v>107</v>
      </c>
      <c r="C118" s="228" t="s">
        <v>94</v>
      </c>
      <c r="D118" s="220">
        <v>52</v>
      </c>
      <c r="E118" s="220">
        <f t="shared" si="7"/>
        <v>0</v>
      </c>
      <c r="F118" s="219"/>
      <c r="G118" s="229"/>
      <c r="H118" s="196"/>
    </row>
    <row r="119" spans="1:8" s="54" customFormat="1" ht="12.75" customHeight="1" x14ac:dyDescent="0.25">
      <c r="A119" s="231"/>
      <c r="B119" s="227" t="s">
        <v>247</v>
      </c>
      <c r="C119" s="228" t="s">
        <v>75</v>
      </c>
      <c r="D119" s="220">
        <v>16</v>
      </c>
      <c r="E119" s="220">
        <f t="shared" si="7"/>
        <v>0</v>
      </c>
      <c r="F119" s="219"/>
      <c r="G119" s="229"/>
      <c r="H119" s="196"/>
    </row>
    <row r="120" spans="1:8" s="54" customFormat="1" ht="12.75" customHeight="1" x14ac:dyDescent="0.25">
      <c r="A120" s="231"/>
      <c r="B120" s="228"/>
      <c r="C120" s="228" t="s">
        <v>95</v>
      </c>
      <c r="D120" s="220">
        <v>8</v>
      </c>
      <c r="E120" s="220">
        <f t="shared" si="7"/>
        <v>0</v>
      </c>
      <c r="F120" s="219"/>
      <c r="G120" s="229"/>
      <c r="H120" s="196"/>
    </row>
    <row r="121" spans="1:8" s="54" customFormat="1" ht="12.75" customHeight="1" x14ac:dyDescent="0.25">
      <c r="A121" s="231"/>
      <c r="B121" s="228"/>
      <c r="C121" s="228" t="s">
        <v>93</v>
      </c>
      <c r="D121" s="220">
        <v>62.4</v>
      </c>
      <c r="E121" s="220">
        <f t="shared" si="7"/>
        <v>0</v>
      </c>
      <c r="F121" s="219">
        <f>G121/11</f>
        <v>0</v>
      </c>
      <c r="G121" s="229">
        <f>SUM(E118:E121)</f>
        <v>0</v>
      </c>
      <c r="H121" s="196"/>
    </row>
    <row r="122" spans="1:8" s="54" customFormat="1" ht="12.75" customHeight="1" x14ac:dyDescent="0.25">
      <c r="A122" s="231"/>
      <c r="B122" s="227"/>
      <c r="C122" s="228"/>
      <c r="D122" s="220"/>
      <c r="E122" s="220"/>
      <c r="F122" s="219"/>
      <c r="G122" s="229"/>
      <c r="H122" s="196"/>
    </row>
    <row r="123" spans="1:8" s="54" customFormat="1" ht="12.75" customHeight="1" x14ac:dyDescent="0.25">
      <c r="A123" s="217"/>
      <c r="B123" s="227"/>
      <c r="C123" s="228"/>
      <c r="D123" s="220"/>
      <c r="E123" s="220"/>
      <c r="F123" s="219"/>
      <c r="G123" s="229"/>
      <c r="H123" s="196"/>
    </row>
    <row r="124" spans="1:8" s="54" customFormat="1" ht="12.75" customHeight="1" x14ac:dyDescent="0.25">
      <c r="A124" s="217"/>
      <c r="B124" s="227"/>
      <c r="C124" s="228"/>
      <c r="D124" s="220"/>
      <c r="E124" s="220"/>
      <c r="F124" s="219"/>
      <c r="G124" s="229"/>
      <c r="H124" s="196"/>
    </row>
    <row r="125" spans="1:8" s="54" customFormat="1" ht="12.75" customHeight="1" x14ac:dyDescent="0.25">
      <c r="A125" s="217"/>
      <c r="B125" s="228"/>
      <c r="C125" s="228"/>
      <c r="D125" s="220"/>
      <c r="E125" s="220"/>
      <c r="F125" s="219"/>
      <c r="G125" s="229"/>
      <c r="H125" s="196"/>
    </row>
    <row r="126" spans="1:8" s="54" customFormat="1" ht="12.75" customHeight="1" x14ac:dyDescent="0.25">
      <c r="A126" s="217"/>
      <c r="B126" s="228"/>
      <c r="C126" s="228"/>
      <c r="D126" s="220"/>
      <c r="E126" s="220"/>
      <c r="F126" s="219"/>
      <c r="G126" s="229"/>
      <c r="H126" s="196"/>
    </row>
    <row r="127" spans="1:8" s="54" customFormat="1" ht="15" x14ac:dyDescent="0.2">
      <c r="A127" s="235"/>
      <c r="B127" s="232"/>
      <c r="C127" s="58"/>
      <c r="D127" s="58"/>
      <c r="E127" s="58"/>
      <c r="F127" s="58"/>
      <c r="G127" s="58"/>
      <c r="H127" s="61"/>
    </row>
    <row r="128" spans="1:8" s="54" customFormat="1" ht="15.75" x14ac:dyDescent="0.25">
      <c r="A128" s="233" t="s">
        <v>109</v>
      </c>
      <c r="B128" s="232"/>
      <c r="C128" s="58"/>
      <c r="D128" s="58"/>
      <c r="E128" s="58"/>
      <c r="F128" s="58"/>
      <c r="G128" s="58"/>
      <c r="H128" s="61"/>
    </row>
    <row r="129" spans="1:8" s="54" customFormat="1" ht="15" x14ac:dyDescent="0.2">
      <c r="A129" s="56">
        <f>Rechnung!H29</f>
        <v>0</v>
      </c>
      <c r="B129" s="57">
        <f>Rechnung!C47</f>
        <v>0</v>
      </c>
      <c r="C129" s="58"/>
      <c r="D129" s="59"/>
      <c r="E129" s="58"/>
      <c r="F129" s="60">
        <f>Rechnung!O47</f>
        <v>0</v>
      </c>
      <c r="G129" s="60">
        <f>A129*F129</f>
        <v>0</v>
      </c>
      <c r="H129" s="61"/>
    </row>
    <row r="130" spans="1:8" s="54" customFormat="1" ht="15" x14ac:dyDescent="0.2">
      <c r="A130" s="56">
        <f>Rechnung!B48</f>
        <v>0</v>
      </c>
      <c r="B130" s="57">
        <f>Rechnung!C48</f>
        <v>0</v>
      </c>
      <c r="C130" s="58"/>
      <c r="D130" s="59"/>
      <c r="E130" s="58"/>
      <c r="F130" s="60">
        <f>Rechnung!O48</f>
        <v>0</v>
      </c>
      <c r="G130" s="60">
        <f>A130*F130</f>
        <v>0</v>
      </c>
      <c r="H130" s="62"/>
    </row>
    <row r="131" spans="1:8" s="54" customFormat="1" ht="15" x14ac:dyDescent="0.2">
      <c r="A131" s="56">
        <f>Rechnung!B49</f>
        <v>0</v>
      </c>
      <c r="B131" s="57">
        <f>Rechnung!C49</f>
        <v>0</v>
      </c>
      <c r="C131" s="58"/>
      <c r="D131" s="59"/>
      <c r="E131" s="58"/>
      <c r="F131" s="60">
        <f>Rechnung!O49</f>
        <v>0</v>
      </c>
      <c r="G131" s="60">
        <f>A131*F131</f>
        <v>0</v>
      </c>
      <c r="H131" s="62"/>
    </row>
    <row r="132" spans="1:8" s="54" customFormat="1" ht="15" x14ac:dyDescent="0.2">
      <c r="A132" s="63">
        <f>Rechnung!B50</f>
        <v>0</v>
      </c>
      <c r="B132" s="64">
        <f>Rechnung!C50</f>
        <v>0</v>
      </c>
      <c r="C132" s="65"/>
      <c r="D132" s="65"/>
      <c r="E132" s="65"/>
      <c r="F132" s="66">
        <f>Rechnung!O50</f>
        <v>0</v>
      </c>
      <c r="G132" s="66">
        <f>A132*F132</f>
        <v>0</v>
      </c>
      <c r="H132" s="67"/>
    </row>
  </sheetData>
  <sheetProtection selectLockedCells="1" selectUnlockedCells="1"/>
  <customSheetViews>
    <customSheetView guid="{BB502E32-777D-49D7-B07D-A6D95373C831}" scale="80" showPageBreaks="1" printArea="1" state="hidden" view="pageBreakPreview" topLeftCell="A36">
      <selection activeCell="D51" sqref="D51"/>
      <rowBreaks count="1" manualBreakCount="1">
        <brk id="75" max="7" man="1"/>
      </rowBreaks>
      <pageMargins left="0.7" right="0.7" top="0.78740157499999996" bottom="0.78740157499999996" header="0.3" footer="0.3"/>
      <pageSetup paperSize="9" scale="53" firstPageNumber="0" fitToHeight="2" orientation="portrait" horizontalDpi="300" verticalDpi="300"/>
      <headerFooter alignWithMargins="0"/>
    </customSheetView>
  </customSheetViews>
  <mergeCells count="1">
    <mergeCell ref="I69:I71"/>
  </mergeCells>
  <pageMargins left="0.78740157480314965" right="0.78740157480314965" top="0.98425196850393704" bottom="0.98425196850393704" header="0.51181102362204722" footer="0.51181102362204722"/>
  <pageSetup paperSize="9" scale="53" firstPageNumber="0" fitToHeight="2" orientation="portrait" horizontalDpi="300" verticalDpi="300" r:id="rId1"/>
  <headerFooter alignWithMargins="0"/>
  <rowBreaks count="1" manualBreakCount="1">
    <brk id="67" max="7"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I29"/>
  <sheetViews>
    <sheetView topLeftCell="A13" workbookViewId="0">
      <selection activeCell="G14" sqref="G14"/>
    </sheetView>
  </sheetViews>
  <sheetFormatPr baseColWidth="10" defaultRowHeight="15" x14ac:dyDescent="0.25"/>
  <cols>
    <col min="2" max="2" width="10.85546875" style="314"/>
  </cols>
  <sheetData>
    <row r="1" spans="1:9" x14ac:dyDescent="0.25">
      <c r="A1" s="42" t="s">
        <v>110</v>
      </c>
      <c r="B1" s="318" t="s">
        <v>70</v>
      </c>
      <c r="C1" t="s">
        <v>111</v>
      </c>
      <c r="D1" t="s">
        <v>112</v>
      </c>
      <c r="E1" t="s">
        <v>113</v>
      </c>
      <c r="F1" t="s">
        <v>114</v>
      </c>
      <c r="H1" t="s">
        <v>115</v>
      </c>
      <c r="I1" s="312" t="s">
        <v>171</v>
      </c>
    </row>
    <row r="2" spans="1:9" x14ac:dyDescent="0.25">
      <c r="A2" s="98" t="s">
        <v>174</v>
      </c>
      <c r="B2" s="319">
        <v>246</v>
      </c>
      <c r="C2" t="s">
        <v>116</v>
      </c>
      <c r="D2" t="s">
        <v>8</v>
      </c>
      <c r="E2" t="s">
        <v>11</v>
      </c>
      <c r="F2" s="68">
        <v>0</v>
      </c>
      <c r="G2" t="s">
        <v>200</v>
      </c>
      <c r="H2" s="68">
        <v>0</v>
      </c>
      <c r="I2" t="s">
        <v>168</v>
      </c>
    </row>
    <row r="3" spans="1:9" x14ac:dyDescent="0.25">
      <c r="A3" s="98" t="s">
        <v>175</v>
      </c>
      <c r="B3" s="319">
        <v>264</v>
      </c>
      <c r="C3" t="s">
        <v>117</v>
      </c>
      <c r="D3" t="s">
        <v>118</v>
      </c>
      <c r="E3" t="s">
        <v>9</v>
      </c>
      <c r="F3" s="68">
        <v>26</v>
      </c>
      <c r="G3" t="s">
        <v>147</v>
      </c>
      <c r="H3" s="68">
        <v>44</v>
      </c>
      <c r="I3" t="s">
        <v>169</v>
      </c>
    </row>
    <row r="4" spans="1:9" x14ac:dyDescent="0.25">
      <c r="A4" s="98" t="s">
        <v>28</v>
      </c>
      <c r="B4" s="320" t="s">
        <v>195</v>
      </c>
      <c r="D4" t="s">
        <v>119</v>
      </c>
      <c r="E4" t="s">
        <v>120</v>
      </c>
      <c r="G4" t="s">
        <v>148</v>
      </c>
      <c r="I4" t="s">
        <v>203</v>
      </c>
    </row>
    <row r="5" spans="1:9" x14ac:dyDescent="0.25">
      <c r="A5" s="98" t="s">
        <v>229</v>
      </c>
      <c r="B5" s="319" t="s">
        <v>196</v>
      </c>
      <c r="D5" t="s">
        <v>121</v>
      </c>
      <c r="I5" t="s">
        <v>220</v>
      </c>
    </row>
    <row r="6" spans="1:9" x14ac:dyDescent="0.25">
      <c r="A6" s="98" t="s">
        <v>206</v>
      </c>
      <c r="B6" s="319" t="s">
        <v>197</v>
      </c>
      <c r="I6" t="s">
        <v>166</v>
      </c>
    </row>
    <row r="7" spans="1:9" x14ac:dyDescent="0.25">
      <c r="A7" s="98" t="s">
        <v>186</v>
      </c>
      <c r="B7" s="319" t="s">
        <v>198</v>
      </c>
      <c r="D7" t="s">
        <v>10</v>
      </c>
      <c r="I7" t="s">
        <v>167</v>
      </c>
    </row>
    <row r="8" spans="1:9" x14ac:dyDescent="0.25">
      <c r="A8" s="98" t="s">
        <v>230</v>
      </c>
      <c r="D8" t="s">
        <v>122</v>
      </c>
      <c r="I8" t="s">
        <v>106</v>
      </c>
    </row>
    <row r="9" spans="1:9" x14ac:dyDescent="0.25">
      <c r="A9" s="98" t="s">
        <v>231</v>
      </c>
      <c r="D9" t="s">
        <v>123</v>
      </c>
      <c r="I9" t="s">
        <v>250</v>
      </c>
    </row>
    <row r="10" spans="1:9" x14ac:dyDescent="0.25">
      <c r="A10" s="98" t="s">
        <v>22</v>
      </c>
      <c r="I10" t="s">
        <v>272</v>
      </c>
    </row>
    <row r="11" spans="1:9" x14ac:dyDescent="0.25">
      <c r="A11" s="98" t="s">
        <v>26</v>
      </c>
      <c r="I11" t="s">
        <v>221</v>
      </c>
    </row>
    <row r="12" spans="1:9" x14ac:dyDescent="0.25">
      <c r="A12" s="98"/>
    </row>
    <row r="13" spans="1:9" x14ac:dyDescent="0.25">
      <c r="A13" s="99" t="s">
        <v>23</v>
      </c>
    </row>
    <row r="14" spans="1:9" x14ac:dyDescent="0.25">
      <c r="A14" s="98" t="s">
        <v>27</v>
      </c>
    </row>
    <row r="16" spans="1:9" x14ac:dyDescent="0.25">
      <c r="A16" s="100" t="s">
        <v>25</v>
      </c>
    </row>
    <row r="17" spans="1:1" x14ac:dyDescent="0.25">
      <c r="A17" s="100" t="s">
        <v>232</v>
      </c>
    </row>
    <row r="18" spans="1:1" x14ac:dyDescent="0.25">
      <c r="A18" s="100" t="s">
        <v>24</v>
      </c>
    </row>
    <row r="19" spans="1:1" x14ac:dyDescent="0.25">
      <c r="A19" s="100" t="s">
        <v>29</v>
      </c>
    </row>
    <row r="20" spans="1:1" x14ac:dyDescent="0.25">
      <c r="A20" s="100" t="s">
        <v>30</v>
      </c>
    </row>
    <row r="21" spans="1:1" x14ac:dyDescent="0.25">
      <c r="A21" s="100" t="s">
        <v>181</v>
      </c>
    </row>
    <row r="22" spans="1:1" x14ac:dyDescent="0.25">
      <c r="A22" s="100" t="s">
        <v>179</v>
      </c>
    </row>
    <row r="23" spans="1:1" x14ac:dyDescent="0.25">
      <c r="A23" s="100" t="s">
        <v>254</v>
      </c>
    </row>
    <row r="26" spans="1:1" x14ac:dyDescent="0.25">
      <c r="A26" s="98"/>
    </row>
    <row r="27" spans="1:1" x14ac:dyDescent="0.25">
      <c r="A27" s="97"/>
    </row>
    <row r="28" spans="1:1" x14ac:dyDescent="0.25">
      <c r="A28" s="97"/>
    </row>
    <row r="29" spans="1:1" x14ac:dyDescent="0.25">
      <c r="A29" s="97"/>
    </row>
  </sheetData>
  <sheetProtection selectLockedCells="1" selectUnlockedCells="1"/>
  <customSheetViews>
    <customSheetView guid="{BB502E32-777D-49D7-B07D-A6D95373C831}" state="hidden">
      <selection activeCell="K20" sqref="K20"/>
      <pageMargins left="0.7" right="0.7" top="0.78740157499999996" bottom="0.78740157499999996" header="0.3" footer="0.3"/>
      <pageSetup paperSize="9" firstPageNumber="0" orientation="portrait" horizontalDpi="300" verticalDpi="300"/>
      <headerFooter alignWithMargins="0"/>
    </customSheetView>
  </customSheetViews>
  <dataValidations count="1">
    <dataValidation type="list" allowBlank="1" showInputMessage="1" showErrorMessage="1" sqref="L9 F13 I11 I1:I9" xr:uid="{FD6FC060-6E0A-44D9-BF1B-4D511E357E37}">
      <formula1>$I$1:$I$11</formula1>
    </dataValidation>
  </dataValidations>
  <pageMargins left="0.7" right="0.7" top="0.78749999999999998" bottom="0.78749999999999998" header="0.51180555555555551" footer="0.51180555555555551"/>
  <pageSetup paperSize="9" firstPageNumber="0" orientation="portrait" horizontalDpi="300" verticalDpi="300"/>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18</vt:i4>
      </vt:variant>
    </vt:vector>
  </HeadingPairs>
  <TitlesOfParts>
    <vt:vector size="22" baseType="lpstr">
      <vt:lpstr>Datenblatt</vt:lpstr>
      <vt:lpstr>Rechnung</vt:lpstr>
      <vt:lpstr>Einnahmenaufteilung</vt:lpstr>
      <vt:lpstr>Auswahl</vt:lpstr>
      <vt:lpstr>Auswahl</vt:lpstr>
      <vt:lpstr>Datenblatt!Druckbereich</vt:lpstr>
      <vt:lpstr>Einnahmenaufteilung!Druckbereich</vt:lpstr>
      <vt:lpstr>Rechnung!Druckbereich</vt:lpstr>
      <vt:lpstr>janein</vt:lpstr>
      <vt:lpstr>Kosten</vt:lpstr>
      <vt:lpstr>Mahlzeit</vt:lpstr>
      <vt:lpstr>Preis</vt:lpstr>
      <vt:lpstr>Sport</vt:lpstr>
      <vt:lpstr>Sport_4</vt:lpstr>
      <vt:lpstr>Sport2011_4</vt:lpstr>
      <vt:lpstr>Sportarten2011_4</vt:lpstr>
      <vt:lpstr>Sportauswahl</vt:lpstr>
      <vt:lpstr>Sportverlängerung</vt:lpstr>
      <vt:lpstr>TA</vt:lpstr>
      <vt:lpstr>Variante</vt:lpstr>
      <vt:lpstr>VP_Verlängerung</vt:lpstr>
      <vt:lpstr>Wochentag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PP</dc:creator>
  <cp:lastModifiedBy>User</cp:lastModifiedBy>
  <cp:lastPrinted>2018-11-24T09:18:35Z</cp:lastPrinted>
  <dcterms:created xsi:type="dcterms:W3CDTF">2011-02-19T07:34:13Z</dcterms:created>
  <dcterms:modified xsi:type="dcterms:W3CDTF">2021-12-02T13:10:10Z</dcterms:modified>
</cp:coreProperties>
</file>